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85" windowHeight="12840" tabRatio="894" firstSheet="1" activeTab="1"/>
  </bookViews>
  <sheets>
    <sheet name="H30年度予算案B (2)" sheetId="1" state="hidden" r:id="rId1"/>
    <sheet name="2019年度決算監査報告書" sheetId="2" r:id="rId2"/>
    <sheet name="H30年度予算案B" sheetId="3" state="hidden" r:id="rId3"/>
    <sheet name="2020年度予算案" sheetId="4" r:id="rId4"/>
  </sheets>
  <definedNames>
    <definedName name="_xlnm.Print_Area" localSheetId="0">'H30年度予算案B (2)'!$A$1:$J$70</definedName>
    <definedName name="_xlnm.Print_Area" localSheetId="1">'2019年度決算監査報告書'!$A$1:$J$80</definedName>
    <definedName name="_xlnm.Print_Area" localSheetId="2">H30年度予算案B!$A$1:$H$70</definedName>
    <definedName name="_xlnm.Print_Area" localSheetId="3">'2020年度予算案'!$A$1:$J$79</definedName>
  </definedNames>
  <calcPr calcId="144525"/>
</workbook>
</file>

<file path=xl/comments1.xml><?xml version="1.0" encoding="utf-8"?>
<comments xmlns="http://schemas.openxmlformats.org/spreadsheetml/2006/main">
  <authors>
    <author>akiku</author>
  </authors>
  <commentList>
    <comment ref="L9" authorId="0">
      <text>
        <r>
          <rPr>
            <sz val="9"/>
            <color indexed="81"/>
            <rFont val="宋体"/>
            <charset val="134"/>
          </rPr>
          <t xml:space="preserve">akiku:
６８８００円入金予定</t>
        </r>
      </text>
    </comment>
    <comment ref="M9" authorId="0">
      <text>
        <r>
          <rPr>
            <sz val="9"/>
            <color indexed="81"/>
            <rFont val="宋体"/>
            <charset val="134"/>
          </rPr>
          <t xml:space="preserve">akiku:
160円×４２０
</t>
        </r>
      </text>
    </comment>
    <comment ref="M30" authorId="0">
      <text>
        <r>
          <rPr>
            <sz val="9"/>
            <color indexed="81"/>
            <rFont val="宋体"/>
            <charset val="134"/>
          </rPr>
          <t xml:space="preserve">akiku:
火災保険　４５６２０円
エアコン　４１００００円
</t>
        </r>
      </text>
    </comment>
  </commentList>
</comments>
</file>

<file path=xl/comments2.xml><?xml version="1.0" encoding="utf-8"?>
<comments xmlns="http://schemas.openxmlformats.org/spreadsheetml/2006/main">
  <authors>
    <author>快活CLUB</author>
  </authors>
  <commentList>
    <comment ref="F7" authorId="0">
      <text>
        <r>
          <rPr>
            <sz val="9"/>
            <color indexed="81"/>
            <rFont val="宋体"/>
            <charset val="134"/>
          </rPr>
          <t xml:space="preserve">&lt;内訳&gt;
一般会員: 〇円
賛助会員: 〇円</t>
        </r>
      </text>
    </comment>
    <comment ref="F13" authorId="0">
      <text>
        <r>
          <rPr>
            <sz val="9"/>
            <color indexed="81"/>
            <rFont val="宋体"/>
            <charset val="134"/>
          </rPr>
          <t xml:space="preserve">下期55,000円入金予定
～3/31</t>
        </r>
      </text>
    </comment>
    <comment ref="F17" authorId="0">
      <text>
        <r>
          <rPr>
            <sz val="9"/>
            <color indexed="81"/>
            <rFont val="宋体"/>
            <charset val="134"/>
          </rPr>
          <t xml:space="preserve">30,000円連合から謝礼金受領
</t>
        </r>
      </text>
    </comment>
    <comment ref="F25" authorId="0">
      <text>
        <r>
          <rPr>
            <sz val="9"/>
            <color indexed="81"/>
            <rFont val="宋体"/>
            <charset val="134"/>
          </rPr>
          <t xml:space="preserve">会議費と事務費
の主な明細は何ですか？
総会Q&amp;A対策として教えてください</t>
        </r>
      </text>
    </comment>
    <comment ref="F42" authorId="0">
      <text>
        <r>
          <rPr>
            <sz val="9"/>
            <color indexed="81"/>
            <rFont val="宋体"/>
            <charset val="134"/>
          </rPr>
          <t xml:space="preserve">２０年度予算減額予定
30,000円仮</t>
        </r>
      </text>
    </comment>
    <comment ref="F45" authorId="0">
      <text>
        <r>
          <rPr>
            <sz val="9"/>
            <color indexed="81"/>
            <rFont val="宋体"/>
            <charset val="134"/>
          </rPr>
          <t xml:space="preserve">荏田南小中学校
卒業式お祝い金
+10,000円予定
3月</t>
        </r>
      </text>
    </comment>
  </commentList>
</comments>
</file>

<file path=xl/comments3.xml><?xml version="1.0" encoding="utf-8"?>
<comments xmlns="http://schemas.openxmlformats.org/spreadsheetml/2006/main">
  <authors>
    <author>akiku</author>
  </authors>
  <commentList>
    <comment ref="J9" authorId="0">
      <text>
        <r>
          <rPr>
            <sz val="9"/>
            <color indexed="81"/>
            <rFont val="宋体"/>
            <charset val="134"/>
          </rPr>
          <t xml:space="preserve">akiku:
６８８００円入金予定</t>
        </r>
      </text>
    </comment>
    <comment ref="K9" authorId="0">
      <text>
        <r>
          <rPr>
            <sz val="9"/>
            <color indexed="81"/>
            <rFont val="宋体"/>
            <charset val="134"/>
          </rPr>
          <t xml:space="preserve">akiku:
160円×４２０
</t>
        </r>
      </text>
    </comment>
    <comment ref="K30" authorId="0">
      <text>
        <r>
          <rPr>
            <sz val="9"/>
            <color indexed="81"/>
            <rFont val="宋体"/>
            <charset val="134"/>
          </rPr>
          <t xml:space="preserve">akiku:
火災保険　４５６２０円
エアコン　４１００００円
</t>
        </r>
      </text>
    </comment>
  </commentList>
</comments>
</file>

<file path=xl/comments4.xml><?xml version="1.0" encoding="utf-8"?>
<comments xmlns="http://schemas.openxmlformats.org/spreadsheetml/2006/main">
  <authors>
    <author>快活CLUB</author>
  </authors>
  <commentList>
    <comment ref="F7" authorId="0">
      <text>
        <r>
          <rPr>
            <sz val="9"/>
            <color indexed="81"/>
            <rFont val="宋体"/>
            <charset val="134"/>
          </rPr>
          <t xml:space="preserve">会員数変動分
見直し必要</t>
        </r>
      </text>
    </comment>
    <comment ref="F17" authorId="0">
      <text>
        <r>
          <rPr>
            <sz val="9"/>
            <color indexed="81"/>
            <rFont val="宋体"/>
            <charset val="134"/>
          </rPr>
          <t xml:space="preserve">実績最終確認後決定</t>
        </r>
      </text>
    </comment>
    <comment ref="F19" authorId="0">
      <text>
        <r>
          <rPr>
            <sz val="9"/>
            <color indexed="81"/>
            <rFont val="宋体"/>
            <charset val="134"/>
          </rPr>
          <t xml:space="preserve">最終確認必要
3/31</t>
        </r>
      </text>
    </comment>
  </commentList>
</comments>
</file>

<file path=xl/sharedStrings.xml><?xml version="1.0" encoding="utf-8"?>
<sst xmlns="http://schemas.openxmlformats.org/spreadsheetml/2006/main" count="152">
  <si>
    <t>平成30年度　予算　(案)</t>
  </si>
  <si>
    <t>会計年度　　平成30年4月1日～平成31年3月31日　　　大丸自治会</t>
  </si>
  <si>
    <t>【１．一般会計の部】</t>
  </si>
  <si>
    <t>○収入の部</t>
  </si>
  <si>
    <t>（単位：円）</t>
  </si>
  <si>
    <t>項　　目</t>
  </si>
  <si>
    <t>H29年度予算案</t>
  </si>
  <si>
    <t xml:space="preserve">H29年度（４月１日ー2月26日） </t>
  </si>
  <si>
    <t>H30年度予算案</t>
  </si>
  <si>
    <t>備　　　考</t>
  </si>
  <si>
    <t>会費</t>
  </si>
  <si>
    <t>会員数420</t>
  </si>
  <si>
    <r>
      <rPr>
        <sz val="11"/>
        <rFont val="ＭＳ Ｐゴシック"/>
        <charset val="128"/>
      </rPr>
      <t xml:space="preserve">2
</t>
    </r>
    <r>
      <rPr>
        <sz val="9"/>
        <rFont val="ＭＳ Ｐゴシック"/>
        <charset val="128"/>
      </rPr>
      <t>補
助
金</t>
    </r>
  </si>
  <si>
    <t>地域活動推進費</t>
  </si>
  <si>
    <t>700円×420</t>
  </si>
  <si>
    <t>防犯灯維持管理費</t>
  </si>
  <si>
    <t>2200円×4灯</t>
  </si>
  <si>
    <t>町の防災組織活動費助成金</t>
  </si>
  <si>
    <t>160円×550</t>
  </si>
  <si>
    <t>地域防犯活動費助成金</t>
  </si>
  <si>
    <t>からたち公園愛護会費</t>
  </si>
  <si>
    <t>広報誌配布謝金</t>
  </si>
  <si>
    <t>220円×550</t>
  </si>
  <si>
    <t>事業収入</t>
  </si>
  <si>
    <t>寄付金、祝い金等</t>
  </si>
  <si>
    <r>
      <rPr>
        <sz val="11"/>
        <rFont val="ＭＳ Ｐゴシック"/>
        <charset val="128"/>
      </rPr>
      <t xml:space="preserve">6
</t>
    </r>
    <r>
      <rPr>
        <sz val="8"/>
        <rFont val="ＭＳ Ｐゴシック"/>
        <charset val="128"/>
      </rPr>
      <t>そ
の
他</t>
    </r>
  </si>
  <si>
    <t>会館使用料</t>
  </si>
  <si>
    <t>団体交付金・謝金</t>
  </si>
  <si>
    <t>夏祭り謝金、資源回収謝金?</t>
  </si>
  <si>
    <t>利息など</t>
  </si>
  <si>
    <t>前年度からの繰越金（普通預金）</t>
  </si>
  <si>
    <t>三菱東京ＵＦＪ銀行　0352636</t>
  </si>
  <si>
    <t>前年度からの繰越金（現金）</t>
  </si>
  <si>
    <t>収入の部　合計（Ａ）</t>
  </si>
  <si>
    <t>○支出の部</t>
  </si>
  <si>
    <t>事
務
費</t>
  </si>
  <si>
    <t>会議費</t>
  </si>
  <si>
    <t>定例会　総会等諸費用</t>
  </si>
  <si>
    <t>事務費</t>
  </si>
  <si>
    <t>人件費</t>
  </si>
  <si>
    <t>会館(会場）借上料</t>
  </si>
  <si>
    <t>会館光熱水費</t>
  </si>
  <si>
    <t>会館等維持管理費</t>
  </si>
  <si>
    <t>その他</t>
  </si>
  <si>
    <t>火災保険料</t>
  </si>
  <si>
    <t>荏田南小スポーツクラブ</t>
  </si>
  <si>
    <t>　事務費　小計①</t>
  </si>
  <si>
    <t>事
業
費</t>
  </si>
  <si>
    <t>環境事業費</t>
  </si>
  <si>
    <t>事業費</t>
  </si>
  <si>
    <t>安全・安心環境づくり事業費</t>
  </si>
  <si>
    <t>消防団激励費、防犯協会会費</t>
  </si>
  <si>
    <t>社会教育事業費</t>
  </si>
  <si>
    <t>子供会活動費</t>
  </si>
  <si>
    <t>レクリエーション費</t>
  </si>
  <si>
    <t>イベント開催費</t>
  </si>
  <si>
    <t>福利厚生費</t>
  </si>
  <si>
    <t>秋の旅行、敬老会開催費</t>
  </si>
  <si>
    <t>地域福祉事業費</t>
  </si>
  <si>
    <t>からたち会活動費</t>
  </si>
  <si>
    <t>文化事業費</t>
  </si>
  <si>
    <t>サポート部活動費</t>
  </si>
  <si>
    <t>地域連合会会費</t>
  </si>
  <si>
    <t>事業費　小計②</t>
  </si>
  <si>
    <t>防犯灯維持管理費③</t>
  </si>
  <si>
    <t>防犯灯電気料金、修繕費</t>
  </si>
  <si>
    <t>防災組織活動費④</t>
  </si>
  <si>
    <t>防災用品購入費</t>
  </si>
  <si>
    <t>地域防犯活動費⑤</t>
  </si>
  <si>
    <t>そ
の
他</t>
  </si>
  <si>
    <t>交際費</t>
  </si>
  <si>
    <t>小中学校祝金</t>
  </si>
  <si>
    <t>慶弔費</t>
  </si>
  <si>
    <t>会員慶弔費</t>
  </si>
  <si>
    <t>懇親会費</t>
  </si>
  <si>
    <t>寄付金</t>
  </si>
  <si>
    <t>会館修繕積立金</t>
  </si>
  <si>
    <t>予備費</t>
  </si>
  <si>
    <t>その他　小計⑥</t>
  </si>
  <si>
    <t>支出合計（Ｂ）＝①＋②＋③＋④＋⑤＋⑥</t>
  </si>
  <si>
    <t>次年度繰越金（Ｃ）＝（Ａ）－（Ｂ）</t>
  </si>
  <si>
    <t>支出の部　合計</t>
  </si>
  <si>
    <t>【２．特別会計の部】</t>
  </si>
  <si>
    <t>積立金</t>
  </si>
  <si>
    <t>横浜市自治会館整備補助金</t>
  </si>
  <si>
    <t>前年度からの繰越金（預金通帳）</t>
  </si>
  <si>
    <t>収入の部　合計（D）</t>
  </si>
  <si>
    <t xml:space="preserve">H29年度（４月１日ー2月4日） </t>
  </si>
  <si>
    <t>自治会館外壁等塗装工事</t>
  </si>
  <si>
    <t>支出合計（E）</t>
  </si>
  <si>
    <t>次年度繰越金（F)=（D)-（E)</t>
  </si>
  <si>
    <t>三菱東京ＵＦＪ銀行　0155795</t>
  </si>
  <si>
    <t>2019年度(令和元年度)　決算・監査報告　</t>
  </si>
  <si>
    <t>会計年度　　2019年4月1日～2020年3月31日　　　大丸自治会</t>
  </si>
  <si>
    <t>2019年度予算額</t>
  </si>
  <si>
    <t>2019年度決算額</t>
  </si>
  <si>
    <t>差額（決算-予算）</t>
  </si>
  <si>
    <t>自治会費(408世帯〇〇円)、賛助会費(11社〇〇円)</t>
  </si>
  <si>
    <t>2
補
助
金</t>
  </si>
  <si>
    <t>700円x420世帯 (補助率 1/3)</t>
  </si>
  <si>
    <t>町の防災組織活動費補助金</t>
  </si>
  <si>
    <t>160円x420世帯(補助率1/3)</t>
  </si>
  <si>
    <t>夕涼み会　売上金</t>
  </si>
  <si>
    <t>6
そ
の
他</t>
  </si>
  <si>
    <t>夏祭り謝金、資源回収謝金</t>
  </si>
  <si>
    <r>
      <rPr>
        <sz val="10"/>
        <color indexed="44"/>
        <rFont val="ＭＳ Ｐゴシック"/>
        <charset val="128"/>
      </rPr>
      <t>三菱</t>
    </r>
    <r>
      <rPr>
        <strike/>
        <sz val="10"/>
        <color indexed="44"/>
        <rFont val="ＭＳ Ｐゴシック"/>
        <charset val="128"/>
      </rPr>
      <t>東京</t>
    </r>
    <r>
      <rPr>
        <sz val="10"/>
        <color indexed="44"/>
        <rFont val="ＭＳ Ｐゴシック"/>
        <charset val="128"/>
      </rPr>
      <t>ＵＦＪ銀行　0352636</t>
    </r>
  </si>
  <si>
    <t>定例会、総会等諸費用</t>
  </si>
  <si>
    <t>自治会館借上代金(横浜市)</t>
  </si>
  <si>
    <t>電気料金、水道料金</t>
  </si>
  <si>
    <t>イッツコム</t>
  </si>
  <si>
    <t>企業総合保険・賠償責任保険　保険料</t>
  </si>
  <si>
    <t>掲示板費、ゴミネット費、公園清掃</t>
  </si>
  <si>
    <t>防犯協会会費、区更生保護協会費</t>
  </si>
  <si>
    <t>秋の旅行、敬老会開催費、社会福祉協議会</t>
  </si>
  <si>
    <t>地域連合会会費、HP開設費用</t>
  </si>
  <si>
    <t>防犯灯電気料金</t>
  </si>
  <si>
    <t>防犯用品購入費(プロジェクター等)</t>
  </si>
  <si>
    <t>4/19分12,000円含む</t>
  </si>
  <si>
    <t>長机.ポスト設置、連合懇親会10,000円含む</t>
  </si>
  <si>
    <t>次年度繰越金（F）＝（D）－（E）</t>
  </si>
  <si>
    <r>
      <rPr>
        <sz val="12"/>
        <color indexed="44"/>
        <rFont val="ＭＳ Ｐゴシック"/>
        <charset val="128"/>
      </rPr>
      <t>三菱</t>
    </r>
    <r>
      <rPr>
        <strike/>
        <sz val="12"/>
        <color indexed="44"/>
        <rFont val="ＭＳ Ｐゴシック"/>
        <charset val="128"/>
      </rPr>
      <t>東京</t>
    </r>
    <r>
      <rPr>
        <sz val="12"/>
        <color indexed="44"/>
        <rFont val="ＭＳ Ｐゴシック"/>
        <charset val="128"/>
      </rPr>
      <t>ＵＦＪ銀行　0352636</t>
    </r>
  </si>
  <si>
    <r>
      <rPr>
        <b/>
        <sz val="12"/>
        <color indexed="55"/>
        <rFont val="ＭＳ Ｐゴシック"/>
        <charset val="128"/>
      </rPr>
      <t>平成30年度末　大丸自治会資産　</t>
    </r>
    <r>
      <rPr>
        <sz val="12"/>
        <color indexed="55"/>
        <rFont val="ＭＳ Ｐゴシック"/>
        <charset val="128"/>
      </rPr>
      <t>（G）＝（C)+（F)</t>
    </r>
  </si>
  <si>
    <t>【３．監査報告】</t>
  </si>
  <si>
    <t>　　　　　　　　　　　　2019年度(令和元年度)の会計監査の結果、正確適正に執行されていることを認めます。</t>
  </si>
  <si>
    <t>　　  　　　　　　　　　　　　　　　　2020年　4月　1日　　　監事</t>
  </si>
  <si>
    <t>H28年度実績</t>
  </si>
  <si>
    <t>4/-1-31</t>
  </si>
  <si>
    <t>H30B-H29B</t>
  </si>
  <si>
    <t>１００００円は寄付金と相殺</t>
  </si>
  <si>
    <t>防犯</t>
  </si>
  <si>
    <t>?</t>
  </si>
  <si>
    <t>事務費会館光熱費</t>
  </si>
  <si>
    <t>都筑区会計管理</t>
  </si>
  <si>
    <t>正しい？</t>
  </si>
  <si>
    <t>事業費福利厚生費</t>
  </si>
  <si>
    <t>と相殺すべき</t>
  </si>
  <si>
    <t>その他交際費</t>
  </si>
  <si>
    <t>他の保険は事業費にする</t>
  </si>
  <si>
    <t>一部要組み換え</t>
  </si>
  <si>
    <t>カレンダー</t>
  </si>
  <si>
    <t>2020年度(令和2年度)　予算案</t>
  </si>
  <si>
    <t>会計年度　　2020年4月1日～2021年3月31日　　　大丸自治会</t>
  </si>
  <si>
    <t>2019年度実績</t>
  </si>
  <si>
    <t>2020年度予算案</t>
  </si>
  <si>
    <t>ゆうちょ銀行</t>
  </si>
  <si>
    <t>イッツコム、　HP維持費用</t>
  </si>
  <si>
    <t>企業総合保険・賠償責任保険　保険料、その他</t>
  </si>
  <si>
    <t>ゴミネット費、公園清掃</t>
  </si>
  <si>
    <t>イベント開催費(44+12)</t>
  </si>
  <si>
    <r>
      <rPr>
        <sz val="12"/>
        <color indexed="55"/>
        <rFont val="ＭＳ Ｐゴシック"/>
        <charset val="128"/>
      </rPr>
      <t>秋の旅行(30)、敬老会開催費(20)、</t>
    </r>
    <r>
      <rPr>
        <sz val="12"/>
        <color indexed="44"/>
        <rFont val="ＭＳ Ｐゴシック"/>
        <charset val="128"/>
      </rPr>
      <t>社会福祉協議会</t>
    </r>
  </si>
  <si>
    <t>防災用品購入費(AED、長机購入、防災ツアー)</t>
  </si>
  <si>
    <t>防犯用品購入費</t>
  </si>
</sst>
</file>

<file path=xl/styles.xml><?xml version="1.0" encoding="utf-8"?>
<styleSheet xmlns="http://schemas.openxmlformats.org/spreadsheetml/2006/main">
  <numFmts count="4">
    <numFmt numFmtId="176" formatCode="0.0%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_ * #,##0_ ;_ * \-#,##0_ ;_ * &quot;-&quot;??_ ;_ @_ "/>
  </numFmts>
  <fonts count="20">
    <font>
      <sz val="11"/>
      <color indexed="55"/>
      <name val="ＭＳ Ｐゴシック"/>
      <charset val="128"/>
    </font>
    <font>
      <b/>
      <sz val="14"/>
      <color indexed="55"/>
      <name val="ＭＳ Ｐゴシック"/>
      <charset val="128"/>
    </font>
    <font>
      <sz val="14"/>
      <color indexed="55"/>
      <name val="ＭＳ Ｐゴシック"/>
      <charset val="128"/>
    </font>
    <font>
      <sz val="12"/>
      <color indexed="55"/>
      <name val="ＭＳ Ｐゴシック"/>
      <charset val="128"/>
    </font>
    <font>
      <sz val="10"/>
      <color indexed="55"/>
      <name val="ＭＳ Ｐゴシック"/>
      <charset val="128"/>
    </font>
    <font>
      <sz val="10"/>
      <color indexed="44"/>
      <name val="ＭＳ Ｐゴシック"/>
      <charset val="128"/>
    </font>
    <font>
      <sz val="12"/>
      <color indexed="44"/>
      <name val="ＭＳ Ｐゴシック"/>
      <charset val="128"/>
    </font>
    <font>
      <sz val="12"/>
      <name val="ＭＳ Ｐゴシック"/>
      <charset val="128"/>
    </font>
    <font>
      <sz val="11"/>
      <color indexed="8"/>
      <name val="ＭＳ Ｐゴシック"/>
      <charset val="128"/>
    </font>
    <font>
      <b/>
      <sz val="14"/>
      <name val="ＭＳ Ｐゴシック"/>
      <charset val="128"/>
    </font>
    <font>
      <sz val="11"/>
      <name val="ＭＳ Ｐゴシック"/>
      <charset val="128"/>
    </font>
    <font>
      <sz val="8"/>
      <name val="ＭＳ Ｐゴシック"/>
      <charset val="128"/>
    </font>
    <font>
      <sz val="8"/>
      <color indexed="55"/>
      <name val="ＭＳ Ｐゴシック"/>
      <charset val="128"/>
    </font>
    <font>
      <sz val="12"/>
      <name val="ＭＳ Ｐゴシック"/>
      <charset val="134"/>
    </font>
    <font>
      <u/>
      <sz val="11"/>
      <color indexed="17"/>
      <name val="ＭＳ Ｐゴシック"/>
      <charset val="128"/>
    </font>
    <font>
      <u/>
      <sz val="11"/>
      <color indexed="22"/>
      <name val="ＭＳ Ｐゴシック"/>
      <charset val="128"/>
    </font>
    <font>
      <sz val="9"/>
      <name val="ＭＳ Ｐゴシック"/>
      <charset val="128"/>
    </font>
    <font>
      <strike/>
      <sz val="10"/>
      <color indexed="44"/>
      <name val="ＭＳ Ｐゴシック"/>
      <charset val="128"/>
    </font>
    <font>
      <strike/>
      <sz val="12"/>
      <color indexed="44"/>
      <name val="ＭＳ Ｐゴシック"/>
      <charset val="128"/>
    </font>
    <font>
      <b/>
      <sz val="12"/>
      <color indexed="55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26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55"/>
      </left>
      <right style="medium">
        <color indexed="55"/>
      </right>
      <top style="thick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thick">
        <color indexed="55"/>
      </top>
      <bottom style="medium">
        <color indexed="55"/>
      </bottom>
      <diagonal/>
    </border>
    <border>
      <left style="thick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ck">
        <color indexed="55"/>
      </left>
      <right style="medium">
        <color indexed="55"/>
      </right>
      <top style="medium">
        <color indexed="55"/>
      </top>
      <bottom style="thick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ck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55"/>
      </left>
      <right style="thick">
        <color indexed="55"/>
      </right>
      <top style="thick">
        <color indexed="55"/>
      </top>
      <bottom style="medium">
        <color indexed="55"/>
      </bottom>
      <diagonal/>
    </border>
    <border>
      <left style="medium">
        <color indexed="55"/>
      </left>
      <right style="thick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ck">
        <color indexed="55"/>
      </right>
      <top style="medium">
        <color indexed="55"/>
      </top>
      <bottom style="thick">
        <color indexed="55"/>
      </bottom>
      <diagonal/>
    </border>
    <border>
      <left style="medium">
        <color indexed="55"/>
      </left>
      <right/>
      <top style="medium">
        <color indexed="55"/>
      </top>
      <bottom style="thick">
        <color indexed="55"/>
      </bottom>
      <diagonal/>
    </border>
    <border>
      <left/>
      <right/>
      <top style="medium">
        <color indexed="55"/>
      </top>
      <bottom style="thick">
        <color indexed="55"/>
      </bottom>
      <diagonal/>
    </border>
    <border>
      <left/>
      <right style="medium">
        <color indexed="55"/>
      </right>
      <top style="medium">
        <color indexed="55"/>
      </top>
      <bottom style="thick">
        <color indexed="55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55"/>
      </left>
      <right/>
      <top/>
      <bottom/>
      <diagonal/>
    </border>
  </borders>
  <cellStyleXfs count="11">
    <xf numFmtId="0" fontId="0" fillId="0" borderId="0">
      <alignment vertical="center"/>
    </xf>
    <xf numFmtId="179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0" fillId="0" borderId="0">
      <alignment vertical="center"/>
    </xf>
    <xf numFmtId="38" fontId="8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3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7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3" fillId="0" borderId="0" xfId="3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4" xfId="7" applyFont="1" applyBorder="1" applyAlignment="1">
      <alignment horizontal="center" vertical="center"/>
    </xf>
    <xf numFmtId="38" fontId="3" fillId="0" borderId="4" xfId="7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38" fontId="3" fillId="0" borderId="8" xfId="7" applyFont="1" applyBorder="1">
      <alignment vertical="center"/>
    </xf>
    <xf numFmtId="38" fontId="3" fillId="2" borderId="8" xfId="7" applyFont="1" applyFill="1" applyBorder="1">
      <alignment vertical="center"/>
    </xf>
    <xf numFmtId="38" fontId="3" fillId="0" borderId="9" xfId="7" applyFont="1" applyBorder="1">
      <alignment vertical="center"/>
    </xf>
    <xf numFmtId="0" fontId="4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shrinkToFit="1"/>
    </xf>
    <xf numFmtId="3" fontId="3" fillId="0" borderId="13" xfId="0" applyNumberFormat="1" applyFont="1" applyBorder="1">
      <alignment vertical="center"/>
    </xf>
    <xf numFmtId="38" fontId="3" fillId="0" borderId="13" xfId="7" applyFont="1" applyBorder="1">
      <alignment vertical="center"/>
    </xf>
    <xf numFmtId="0" fontId="5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38" fontId="3" fillId="3" borderId="13" xfId="7" applyFont="1" applyFill="1" applyBorder="1">
      <alignment vertical="center"/>
    </xf>
    <xf numFmtId="0" fontId="4" fillId="0" borderId="14" xfId="0" applyFont="1" applyBorder="1" applyAlignment="1">
      <alignment horizontal="left" vertical="center" shrinkToFit="1"/>
    </xf>
    <xf numFmtId="0" fontId="3" fillId="3" borderId="15" xfId="0" applyFont="1" applyFill="1" applyBorder="1" applyAlignment="1">
      <alignment vertical="center" shrinkToFit="1"/>
    </xf>
    <xf numFmtId="38" fontId="7" fillId="4" borderId="16" xfId="3" applyFont="1" applyFill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2" borderId="13" xfId="0" applyNumberFormat="1" applyFont="1" applyFill="1" applyBorder="1">
      <alignment vertical="center"/>
    </xf>
    <xf numFmtId="38" fontId="3" fillId="2" borderId="13" xfId="7" applyFont="1" applyFill="1" applyBorder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3" fontId="3" fillId="3" borderId="20" xfId="0" applyNumberFormat="1" applyFont="1" applyFill="1" applyBorder="1">
      <alignment vertical="center"/>
    </xf>
    <xf numFmtId="38" fontId="3" fillId="2" borderId="21" xfId="7" applyFont="1" applyFill="1" applyBorder="1">
      <alignment vertical="center"/>
    </xf>
    <xf numFmtId="38" fontId="3" fillId="0" borderId="20" xfId="7" applyFont="1" applyBorder="1">
      <alignment vertical="center"/>
    </xf>
    <xf numFmtId="0" fontId="5" fillId="0" borderId="20" xfId="0" applyFont="1" applyBorder="1" applyAlignment="1">
      <alignment horizontal="left" vertical="center" shrinkToFit="1"/>
    </xf>
    <xf numFmtId="0" fontId="3" fillId="0" borderId="22" xfId="0" applyFont="1" applyBorder="1" applyAlignment="1">
      <alignment vertical="center" shrinkToFit="1"/>
    </xf>
    <xf numFmtId="3" fontId="3" fillId="0" borderId="23" xfId="0" applyNumberFormat="1" applyFont="1" applyBorder="1">
      <alignment vertical="center"/>
    </xf>
    <xf numFmtId="38" fontId="3" fillId="0" borderId="24" xfId="7" applyFont="1" applyBorder="1">
      <alignment vertical="center"/>
    </xf>
    <xf numFmtId="38" fontId="3" fillId="0" borderId="25" xfId="7" applyFont="1" applyBorder="1">
      <alignment vertical="center"/>
    </xf>
    <xf numFmtId="0" fontId="4" fillId="0" borderId="24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3" fillId="0" borderId="27" xfId="7" applyFont="1" applyBorder="1">
      <alignment vertical="center"/>
    </xf>
    <xf numFmtId="0" fontId="4" fillId="0" borderId="27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38" fontId="3" fillId="0" borderId="0" xfId="7" applyFo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vertical="center" shrinkToFit="1"/>
    </xf>
    <xf numFmtId="38" fontId="3" fillId="2" borderId="9" xfId="7" applyFont="1" applyFill="1" applyBorder="1">
      <alignment vertical="center"/>
    </xf>
    <xf numFmtId="0" fontId="3" fillId="0" borderId="9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38" fontId="3" fillId="2" borderId="18" xfId="7" applyFont="1" applyFill="1" applyBorder="1">
      <alignment vertical="center"/>
    </xf>
    <xf numFmtId="0" fontId="3" fillId="0" borderId="33" xfId="0" applyFont="1" applyBorder="1" applyAlignment="1">
      <alignment horizontal="center" vertical="center" shrinkToFit="1"/>
    </xf>
    <xf numFmtId="38" fontId="3" fillId="2" borderId="25" xfId="7" applyFont="1" applyFill="1" applyBorder="1">
      <alignment vertical="center"/>
    </xf>
    <xf numFmtId="38" fontId="3" fillId="0" borderId="34" xfId="7" applyFont="1" applyBorder="1">
      <alignment vertical="center"/>
    </xf>
    <xf numFmtId="0" fontId="3" fillId="0" borderId="25" xfId="0" applyFont="1" applyBorder="1" applyAlignment="1">
      <alignment vertical="center" shrinkToFi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vertical="center" shrinkToFit="1"/>
    </xf>
    <xf numFmtId="38" fontId="3" fillId="0" borderId="38" xfId="7" applyFont="1" applyBorder="1">
      <alignment vertical="center"/>
    </xf>
    <xf numFmtId="38" fontId="3" fillId="5" borderId="8" xfId="7" applyFont="1" applyFill="1" applyBorder="1">
      <alignment vertical="center"/>
    </xf>
    <xf numFmtId="0" fontId="3" fillId="0" borderId="39" xfId="0" applyFont="1" applyBorder="1" applyAlignment="1">
      <alignment horizontal="left" vertical="center"/>
    </xf>
    <xf numFmtId="38" fontId="3" fillId="5" borderId="13" xfId="7" applyFont="1" applyFill="1" applyBorder="1">
      <alignment vertical="center"/>
    </xf>
    <xf numFmtId="0" fontId="3" fillId="0" borderId="23" xfId="0" applyFont="1" applyBorder="1" applyAlignment="1">
      <alignment vertical="center" shrinkToFit="1"/>
    </xf>
    <xf numFmtId="0" fontId="7" fillId="0" borderId="13" xfId="10" applyFont="1" applyBorder="1" applyAlignment="1">
      <alignment vertical="center" shrinkToFit="1"/>
    </xf>
    <xf numFmtId="38" fontId="3" fillId="5" borderId="18" xfId="7" applyFont="1" applyFill="1" applyBorder="1">
      <alignment vertical="center"/>
    </xf>
    <xf numFmtId="0" fontId="6" fillId="0" borderId="20" xfId="0" applyFont="1" applyBorder="1" applyAlignment="1">
      <alignment vertical="center" shrinkToFit="1"/>
    </xf>
    <xf numFmtId="0" fontId="3" fillId="0" borderId="33" xfId="0" applyFont="1" applyBorder="1" applyAlignment="1">
      <alignment horizontal="center" vertical="center"/>
    </xf>
    <xf numFmtId="38" fontId="3" fillId="3" borderId="34" xfId="7" applyFont="1" applyFill="1" applyBorder="1">
      <alignment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3" fontId="3" fillId="0" borderId="42" xfId="0" applyNumberFormat="1" applyFont="1" applyBorder="1">
      <alignment vertical="center"/>
    </xf>
    <xf numFmtId="38" fontId="3" fillId="0" borderId="18" xfId="7" applyFont="1" applyBorder="1">
      <alignment vertical="center"/>
    </xf>
    <xf numFmtId="0" fontId="3" fillId="0" borderId="41" xfId="0" applyFont="1" applyBorder="1" applyAlignment="1">
      <alignment vertical="center" shrinkToFit="1"/>
    </xf>
    <xf numFmtId="3" fontId="3" fillId="2" borderId="41" xfId="0" applyNumberFormat="1" applyFont="1" applyFill="1" applyBorder="1">
      <alignment vertical="center"/>
    </xf>
    <xf numFmtId="38" fontId="3" fillId="2" borderId="43" xfId="7" applyFont="1" applyFill="1" applyBorder="1">
      <alignment vertical="center"/>
    </xf>
    <xf numFmtId="38" fontId="3" fillId="0" borderId="41" xfId="7" applyFont="1" applyBorder="1">
      <alignment vertical="center"/>
    </xf>
    <xf numFmtId="0" fontId="6" fillId="0" borderId="41" xfId="0" applyFont="1" applyBorder="1" applyAlignment="1">
      <alignment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3" fontId="3" fillId="0" borderId="41" xfId="0" applyNumberFormat="1" applyFont="1" applyBorder="1">
      <alignment vertical="center"/>
    </xf>
    <xf numFmtId="38" fontId="3" fillId="3" borderId="43" xfId="7" applyFont="1" applyFill="1" applyBorder="1">
      <alignment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45" xfId="0" applyFont="1" applyBorder="1" applyAlignment="1">
      <alignment vertical="center" shrinkToFit="1"/>
    </xf>
    <xf numFmtId="38" fontId="3" fillId="3" borderId="8" xfId="7" applyFont="1" applyFill="1" applyBorder="1">
      <alignment vertical="center"/>
    </xf>
    <xf numFmtId="38" fontId="3" fillId="0" borderId="46" xfId="7" applyFont="1" applyBorder="1">
      <alignment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48" xfId="0" applyFont="1" applyBorder="1" applyAlignment="1">
      <alignment vertical="center" shrinkToFit="1"/>
    </xf>
    <xf numFmtId="38" fontId="3" fillId="0" borderId="11" xfId="7" applyFont="1" applyBorder="1">
      <alignment vertical="center"/>
    </xf>
    <xf numFmtId="0" fontId="3" fillId="0" borderId="48" xfId="0" applyFont="1" applyBorder="1" applyAlignment="1">
      <alignment horizontal="center" vertical="center"/>
    </xf>
    <xf numFmtId="38" fontId="3" fillId="0" borderId="21" xfId="7" applyFont="1" applyBorder="1">
      <alignment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38" fontId="3" fillId="0" borderId="50" xfId="7" applyFont="1" applyBorder="1">
      <alignment vertical="center"/>
    </xf>
    <xf numFmtId="38" fontId="3" fillId="0" borderId="51" xfId="7" applyFont="1" applyBorder="1">
      <alignment vertical="center"/>
    </xf>
    <xf numFmtId="0" fontId="3" fillId="0" borderId="50" xfId="0" applyFont="1" applyBorder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38" fontId="3" fillId="0" borderId="55" xfId="7" applyFont="1" applyBorder="1">
      <alignment vertical="center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>
      <alignment vertical="center"/>
    </xf>
    <xf numFmtId="0" fontId="3" fillId="0" borderId="9" xfId="0" applyFont="1" applyBorder="1" applyAlignment="1">
      <alignment horizontal="left" vertical="center" shrinkToFit="1"/>
    </xf>
    <xf numFmtId="0" fontId="3" fillId="0" borderId="32" xfId="0" applyFont="1" applyBorder="1">
      <alignment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3" fontId="3" fillId="2" borderId="60" xfId="0" applyNumberFormat="1" applyFont="1" applyFill="1" applyBorder="1">
      <alignment vertical="center"/>
    </xf>
    <xf numFmtId="3" fontId="3" fillId="0" borderId="60" xfId="0" applyNumberFormat="1" applyFont="1" applyBorder="1">
      <alignment vertical="center"/>
    </xf>
    <xf numFmtId="0" fontId="3" fillId="0" borderId="60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3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left" vertical="center" shrinkToFit="1"/>
    </xf>
    <xf numFmtId="0" fontId="4" fillId="0" borderId="63" xfId="0" applyFont="1" applyBorder="1" applyAlignment="1">
      <alignment horizontal="left" vertical="center" shrinkToFit="1"/>
    </xf>
    <xf numFmtId="0" fontId="4" fillId="0" borderId="64" xfId="0" applyFont="1" applyBorder="1" applyAlignment="1">
      <alignment horizontal="left" vertical="center" shrinkToFit="1"/>
    </xf>
    <xf numFmtId="0" fontId="4" fillId="0" borderId="65" xfId="0" applyFont="1" applyBorder="1" applyAlignment="1">
      <alignment horizontal="left" vertical="center" shrinkToFit="1"/>
    </xf>
    <xf numFmtId="0" fontId="5" fillId="0" borderId="66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left" vertical="center" shrinkToFit="1"/>
    </xf>
    <xf numFmtId="0" fontId="4" fillId="0" borderId="69" xfId="0" applyFont="1" applyBorder="1" applyAlignment="1">
      <alignment horizontal="left" vertical="center" shrinkToFit="1"/>
    </xf>
    <xf numFmtId="176" fontId="0" fillId="0" borderId="0" xfId="0" applyNumberFormat="1">
      <alignment vertical="center"/>
    </xf>
    <xf numFmtId="0" fontId="3" fillId="0" borderId="62" xfId="0" applyFont="1" applyBorder="1" applyAlignment="1">
      <alignment vertical="center" shrinkToFit="1"/>
    </xf>
    <xf numFmtId="0" fontId="3" fillId="0" borderId="63" xfId="0" applyFont="1" applyBorder="1" applyAlignment="1">
      <alignment vertical="center" shrinkToFit="1"/>
    </xf>
    <xf numFmtId="0" fontId="6" fillId="0" borderId="63" xfId="0" applyFont="1" applyBorder="1" applyAlignment="1">
      <alignment vertical="center" shrinkToFit="1"/>
    </xf>
    <xf numFmtId="0" fontId="3" fillId="0" borderId="70" xfId="0" applyFont="1" applyBorder="1" applyAlignment="1">
      <alignment vertical="center" shrinkToFit="1"/>
    </xf>
    <xf numFmtId="0" fontId="3" fillId="0" borderId="71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vertical="center" shrinkToFit="1"/>
    </xf>
    <xf numFmtId="0" fontId="7" fillId="0" borderId="63" xfId="10" applyFont="1" applyBorder="1" applyAlignment="1">
      <alignment vertical="center" shrinkToFit="1"/>
    </xf>
    <xf numFmtId="0" fontId="6" fillId="0" borderId="66" xfId="0" applyFont="1" applyBorder="1" applyAlignment="1">
      <alignment vertical="center" shrinkToFit="1"/>
    </xf>
    <xf numFmtId="0" fontId="3" fillId="0" borderId="74" xfId="0" applyFont="1" applyBorder="1" applyAlignment="1">
      <alignment vertical="center" shrinkToFit="1"/>
    </xf>
    <xf numFmtId="0" fontId="6" fillId="0" borderId="74" xfId="0" applyFont="1" applyBorder="1" applyAlignment="1">
      <alignment vertical="center" shrinkToFit="1"/>
    </xf>
    <xf numFmtId="0" fontId="3" fillId="0" borderId="75" xfId="0" applyFont="1" applyBorder="1">
      <alignment vertical="center"/>
    </xf>
    <xf numFmtId="38" fontId="0" fillId="0" borderId="0" xfId="0" applyNumberFormat="1">
      <alignment vertical="center"/>
    </xf>
    <xf numFmtId="0" fontId="3" fillId="0" borderId="74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/>
    </xf>
    <xf numFmtId="0" fontId="3" fillId="0" borderId="62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left" vertical="center" shrinkToFit="1"/>
    </xf>
    <xf numFmtId="0" fontId="3" fillId="0" borderId="64" xfId="0" applyFont="1" applyBorder="1" applyAlignment="1">
      <alignment horizontal="left" vertical="center" shrinkToFit="1"/>
    </xf>
    <xf numFmtId="0" fontId="3" fillId="0" borderId="65" xfId="0" applyFont="1" applyBorder="1" applyAlignment="1">
      <alignment horizontal="left" vertical="center" shrinkToFit="1"/>
    </xf>
    <xf numFmtId="0" fontId="3" fillId="0" borderId="78" xfId="0" applyFont="1" applyBorder="1" applyAlignment="1">
      <alignment horizontal="left" vertical="center" shrinkToFit="1"/>
    </xf>
    <xf numFmtId="0" fontId="3" fillId="0" borderId="7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3" fontId="3" fillId="0" borderId="50" xfId="0" applyNumberFormat="1" applyFont="1" applyBorder="1">
      <alignment vertical="center"/>
    </xf>
    <xf numFmtId="0" fontId="3" fillId="0" borderId="50" xfId="0" applyFont="1" applyBorder="1" applyAlignment="1">
      <alignment horizontal="left" vertical="center" shrinkToFit="1"/>
    </xf>
    <xf numFmtId="0" fontId="3" fillId="0" borderId="41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75" xfId="0" applyFont="1" applyBorder="1" applyAlignment="1">
      <alignment horizontal="left" vertical="center" shrinkToFit="1"/>
    </xf>
    <xf numFmtId="0" fontId="3" fillId="0" borderId="74" xfId="0" applyFont="1" applyBorder="1">
      <alignment vertical="center"/>
    </xf>
    <xf numFmtId="0" fontId="3" fillId="0" borderId="69" xfId="0" applyFont="1" applyBorder="1">
      <alignment vertical="center"/>
    </xf>
    <xf numFmtId="0" fontId="8" fillId="0" borderId="0" xfId="10">
      <alignment vertical="center"/>
    </xf>
    <xf numFmtId="0" fontId="9" fillId="0" borderId="0" xfId="10" applyFont="1" applyAlignment="1">
      <alignment horizontal="center" vertical="center"/>
    </xf>
    <xf numFmtId="0" fontId="10" fillId="0" borderId="0" xfId="10" applyFont="1">
      <alignment vertical="center"/>
    </xf>
    <xf numFmtId="0" fontId="10" fillId="0" borderId="0" xfId="10" applyFont="1" applyAlignment="1">
      <alignment horizontal="left" vertical="center"/>
    </xf>
    <xf numFmtId="0" fontId="10" fillId="0" borderId="0" xfId="10" applyFont="1" applyAlignment="1">
      <alignment horizontal="center" vertical="center"/>
    </xf>
    <xf numFmtId="38" fontId="10" fillId="0" borderId="0" xfId="8" applyFont="1">
      <alignment vertical="center"/>
    </xf>
    <xf numFmtId="0" fontId="10" fillId="0" borderId="0" xfId="10" applyFont="1" applyAlignment="1">
      <alignment horizontal="right" vertical="center"/>
    </xf>
    <xf numFmtId="0" fontId="10" fillId="0" borderId="1" xfId="10" applyFont="1" applyBorder="1" applyAlignment="1">
      <alignment horizontal="center" vertical="center"/>
    </xf>
    <xf numFmtId="0" fontId="10" fillId="0" borderId="2" xfId="10" applyFont="1" applyBorder="1" applyAlignment="1">
      <alignment horizontal="center" vertical="center"/>
    </xf>
    <xf numFmtId="38" fontId="10" fillId="0" borderId="2" xfId="8" applyFont="1" applyBorder="1" applyAlignment="1">
      <alignment horizontal="center" vertical="center" shrinkToFit="1"/>
    </xf>
    <xf numFmtId="0" fontId="10" fillId="0" borderId="40" xfId="10" applyFont="1" applyBorder="1" applyAlignment="1">
      <alignment horizontal="center" vertical="center"/>
    </xf>
    <xf numFmtId="0" fontId="10" fillId="0" borderId="41" xfId="10" applyFont="1" applyBorder="1" applyAlignment="1">
      <alignment horizontal="center" vertical="center"/>
    </xf>
    <xf numFmtId="0" fontId="10" fillId="3" borderId="41" xfId="10" applyFont="1" applyFill="1" applyBorder="1" applyAlignment="1">
      <alignment vertical="center" shrinkToFit="1"/>
    </xf>
    <xf numFmtId="38" fontId="10" fillId="3" borderId="41" xfId="8" applyFont="1" applyFill="1" applyBorder="1">
      <alignment vertical="center"/>
    </xf>
    <xf numFmtId="0" fontId="10" fillId="3" borderId="41" xfId="10" applyFont="1" applyFill="1" applyBorder="1" applyAlignment="1">
      <alignment horizontal="left" vertical="center" shrinkToFit="1"/>
    </xf>
    <xf numFmtId="0" fontId="10" fillId="0" borderId="40" xfId="10" applyFont="1" applyBorder="1" applyAlignment="1">
      <alignment horizontal="center" vertical="center" wrapText="1"/>
    </xf>
    <xf numFmtId="0" fontId="10" fillId="0" borderId="41" xfId="10" applyFont="1" applyBorder="1" applyAlignment="1">
      <alignment horizontal="center" vertical="center" wrapText="1"/>
    </xf>
    <xf numFmtId="0" fontId="10" fillId="0" borderId="41" xfId="10" applyFont="1" applyBorder="1" applyAlignment="1">
      <alignment vertical="center" shrinkToFit="1"/>
    </xf>
    <xf numFmtId="38" fontId="10" fillId="0" borderId="41" xfId="8" applyFont="1" applyBorder="1">
      <alignment vertical="center"/>
    </xf>
    <xf numFmtId="0" fontId="10" fillId="0" borderId="41" xfId="10" applyFont="1" applyBorder="1" applyAlignment="1">
      <alignment horizontal="left" vertical="center" shrinkToFit="1"/>
    </xf>
    <xf numFmtId="38" fontId="10" fillId="4" borderId="41" xfId="8" applyFont="1" applyFill="1" applyBorder="1">
      <alignment vertical="center"/>
    </xf>
    <xf numFmtId="0" fontId="10" fillId="3" borderId="41" xfId="10" applyFont="1" applyFill="1" applyBorder="1" applyAlignment="1">
      <alignment horizontal="center" vertical="center" shrinkToFit="1"/>
    </xf>
    <xf numFmtId="0" fontId="10" fillId="0" borderId="40" xfId="10" applyFont="1" applyBorder="1" applyAlignment="1">
      <alignment horizontal="center" vertical="center" wrapText="1" shrinkToFit="1"/>
    </xf>
    <xf numFmtId="0" fontId="10" fillId="0" borderId="41" xfId="10" applyFont="1" applyBorder="1" applyAlignment="1">
      <alignment horizontal="center" vertical="center" wrapText="1" shrinkToFit="1"/>
    </xf>
    <xf numFmtId="0" fontId="10" fillId="0" borderId="40" xfId="10" applyFont="1" applyBorder="1" applyAlignment="1">
      <alignment horizontal="center" vertical="center" shrinkToFit="1"/>
    </xf>
    <xf numFmtId="0" fontId="10" fillId="0" borderId="41" xfId="10" applyFont="1" applyBorder="1" applyAlignment="1">
      <alignment horizontal="center" vertical="center" shrinkToFit="1"/>
    </xf>
    <xf numFmtId="0" fontId="10" fillId="0" borderId="43" xfId="10" applyFont="1" applyBorder="1" applyAlignment="1">
      <alignment horizontal="left" vertical="center" shrinkToFit="1"/>
    </xf>
    <xf numFmtId="0" fontId="10" fillId="0" borderId="80" xfId="10" applyFont="1" applyBorder="1" applyAlignment="1">
      <alignment horizontal="left" vertical="center" shrinkToFit="1"/>
    </xf>
    <xf numFmtId="0" fontId="10" fillId="0" borderId="81" xfId="10" applyFont="1" applyBorder="1" applyAlignment="1">
      <alignment horizontal="left" vertical="center" shrinkToFit="1"/>
    </xf>
    <xf numFmtId="0" fontId="10" fillId="0" borderId="82" xfId="10" applyFont="1" applyBorder="1">
      <alignment vertical="center"/>
    </xf>
    <xf numFmtId="0" fontId="10" fillId="0" borderId="82" xfId="10" applyFont="1" applyBorder="1" applyAlignment="1">
      <alignment horizontal="center" vertical="center"/>
    </xf>
    <xf numFmtId="38" fontId="10" fillId="0" borderId="82" xfId="8" applyFont="1" applyBorder="1">
      <alignment vertical="center"/>
    </xf>
    <xf numFmtId="0" fontId="10" fillId="0" borderId="83" xfId="10" applyFont="1" applyBorder="1">
      <alignment vertical="center"/>
    </xf>
    <xf numFmtId="0" fontId="10" fillId="0" borderId="83" xfId="10" applyFont="1" applyBorder="1" applyAlignment="1">
      <alignment horizontal="center" vertical="center"/>
    </xf>
    <xf numFmtId="38" fontId="10" fillId="0" borderId="83" xfId="8" applyFont="1" applyBorder="1">
      <alignment vertical="center"/>
    </xf>
    <xf numFmtId="0" fontId="10" fillId="0" borderId="83" xfId="10" applyFont="1" applyBorder="1" applyAlignment="1">
      <alignment horizontal="right" vertical="center"/>
    </xf>
    <xf numFmtId="38" fontId="10" fillId="0" borderId="41" xfId="8" applyFont="1" applyBorder="1" applyAlignment="1">
      <alignment horizontal="center" vertical="center" shrinkToFit="1"/>
    </xf>
    <xf numFmtId="0" fontId="10" fillId="0" borderId="41" xfId="10" applyFont="1" applyBorder="1">
      <alignment vertical="center"/>
    </xf>
    <xf numFmtId="0" fontId="10" fillId="0" borderId="26" xfId="10" applyFont="1" applyBorder="1" applyAlignment="1">
      <alignment horizontal="center" vertical="center"/>
    </xf>
    <xf numFmtId="0" fontId="10" fillId="0" borderId="27" xfId="10" applyFont="1" applyBorder="1" applyAlignment="1">
      <alignment horizontal="center" vertical="center"/>
    </xf>
    <xf numFmtId="38" fontId="10" fillId="0" borderId="27" xfId="8" applyFont="1" applyBorder="1">
      <alignment vertical="center"/>
    </xf>
    <xf numFmtId="0" fontId="10" fillId="0" borderId="55" xfId="10" applyFont="1" applyBorder="1" applyAlignment="1">
      <alignment horizontal="left" vertical="center" shrinkToFit="1"/>
    </xf>
    <xf numFmtId="0" fontId="10" fillId="0" borderId="53" xfId="10" applyFont="1" applyBorder="1" applyAlignment="1">
      <alignment horizontal="left" vertical="center" shrinkToFit="1"/>
    </xf>
    <xf numFmtId="0" fontId="10" fillId="0" borderId="54" xfId="10" applyFont="1" applyBorder="1" applyAlignment="1">
      <alignment horizontal="left" vertical="center" shrinkToFit="1"/>
    </xf>
    <xf numFmtId="0" fontId="8" fillId="0" borderId="0" xfId="10" applyAlignment="1">
      <alignment horizontal="center" vertical="center"/>
    </xf>
    <xf numFmtId="38" fontId="0" fillId="0" borderId="0" xfId="8" applyFont="1">
      <alignment vertical="center"/>
    </xf>
    <xf numFmtId="0" fontId="0" fillId="0" borderId="0" xfId="10" applyFont="1">
      <alignment vertical="center"/>
    </xf>
    <xf numFmtId="0" fontId="0" fillId="0" borderId="0" xfId="10" applyFont="1" applyAlignment="1">
      <alignment horizontal="center" vertical="center"/>
    </xf>
    <xf numFmtId="0" fontId="0" fillId="0" borderId="0" xfId="10" applyFont="1" applyAlignment="1">
      <alignment horizontal="right" vertical="center"/>
    </xf>
    <xf numFmtId="0" fontId="0" fillId="0" borderId="84" xfId="10" applyFont="1" applyBorder="1" applyAlignment="1">
      <alignment horizontal="center" vertical="center"/>
    </xf>
    <xf numFmtId="0" fontId="0" fillId="0" borderId="85" xfId="10" applyFont="1" applyBorder="1" applyAlignment="1">
      <alignment horizontal="center" vertical="center"/>
    </xf>
    <xf numFmtId="38" fontId="0" fillId="0" borderId="85" xfId="8" applyFont="1" applyBorder="1" applyAlignment="1">
      <alignment horizontal="center" vertical="center" shrinkToFit="1"/>
    </xf>
    <xf numFmtId="0" fontId="0" fillId="0" borderId="86" xfId="10" applyFont="1" applyBorder="1" applyAlignment="1">
      <alignment horizontal="center" vertical="center"/>
    </xf>
    <xf numFmtId="0" fontId="0" fillId="0" borderId="87" xfId="10" applyFont="1" applyBorder="1" applyAlignment="1">
      <alignment horizontal="center" vertical="center"/>
    </xf>
    <xf numFmtId="0" fontId="0" fillId="0" borderId="87" xfId="10" applyFont="1" applyBorder="1">
      <alignment vertical="center"/>
    </xf>
    <xf numFmtId="38" fontId="0" fillId="0" borderId="87" xfId="8" applyFont="1" applyBorder="1">
      <alignment vertical="center"/>
    </xf>
    <xf numFmtId="0" fontId="0" fillId="0" borderId="87" xfId="10" applyFont="1" applyBorder="1" applyAlignment="1">
      <alignment horizontal="left" vertical="center" shrinkToFit="1"/>
    </xf>
    <xf numFmtId="0" fontId="8" fillId="3" borderId="0" xfId="10" applyFill="1">
      <alignment vertical="center"/>
    </xf>
    <xf numFmtId="0" fontId="0" fillId="3" borderId="86" xfId="10" applyFont="1" applyFill="1" applyBorder="1" applyAlignment="1">
      <alignment horizontal="center" vertical="center"/>
    </xf>
    <xf numFmtId="0" fontId="0" fillId="3" borderId="87" xfId="10" applyFont="1" applyFill="1" applyBorder="1" applyAlignment="1">
      <alignment horizontal="center" vertical="center"/>
    </xf>
    <xf numFmtId="0" fontId="0" fillId="3" borderId="87" xfId="10" applyFont="1" applyFill="1" applyBorder="1">
      <alignment vertical="center"/>
    </xf>
    <xf numFmtId="38" fontId="0" fillId="3" borderId="87" xfId="8" applyFont="1" applyFill="1" applyBorder="1">
      <alignment vertical="center"/>
    </xf>
    <xf numFmtId="0" fontId="0" fillId="3" borderId="87" xfId="10" applyFont="1" applyFill="1" applyBorder="1" applyAlignment="1">
      <alignment horizontal="left" vertical="center" shrinkToFit="1"/>
    </xf>
    <xf numFmtId="0" fontId="0" fillId="3" borderId="87" xfId="10" applyFont="1" applyFill="1" applyBorder="1" applyAlignment="1">
      <alignment vertical="center" shrinkToFit="1"/>
    </xf>
    <xf numFmtId="0" fontId="0" fillId="3" borderId="88" xfId="10" applyFont="1" applyFill="1" applyBorder="1" applyAlignment="1">
      <alignment horizontal="center" vertical="center"/>
    </xf>
    <xf numFmtId="0" fontId="0" fillId="3" borderId="89" xfId="10" applyFont="1" applyFill="1" applyBorder="1" applyAlignment="1">
      <alignment horizontal="center" vertical="center"/>
    </xf>
    <xf numFmtId="3" fontId="0" fillId="3" borderId="89" xfId="10" applyNumberFormat="1" applyFont="1" applyFill="1" applyBorder="1">
      <alignment vertical="center"/>
    </xf>
    <xf numFmtId="0" fontId="0" fillId="3" borderId="89" xfId="10" applyFont="1" applyFill="1" applyBorder="1" applyAlignment="1">
      <alignment horizontal="left" vertical="center" shrinkToFit="1"/>
    </xf>
    <xf numFmtId="0" fontId="0" fillId="3" borderId="0" xfId="10" applyFont="1" applyFill="1" applyAlignment="1">
      <alignment horizontal="center" vertical="center"/>
    </xf>
    <xf numFmtId="0" fontId="0" fillId="3" borderId="0" xfId="10" applyFont="1" applyFill="1">
      <alignment vertical="center"/>
    </xf>
    <xf numFmtId="38" fontId="0" fillId="3" borderId="0" xfId="8" applyFont="1" applyFill="1">
      <alignment vertical="center"/>
    </xf>
    <xf numFmtId="0" fontId="11" fillId="0" borderId="2" xfId="10" applyFont="1" applyBorder="1" applyAlignment="1">
      <alignment horizontal="center" vertical="center"/>
    </xf>
    <xf numFmtId="0" fontId="10" fillId="0" borderId="61" xfId="10" applyFont="1" applyBorder="1" applyAlignment="1">
      <alignment horizontal="center" vertical="center"/>
    </xf>
    <xf numFmtId="0" fontId="10" fillId="0" borderId="90" xfId="10" applyFont="1" applyBorder="1" applyAlignment="1">
      <alignment horizontal="right" vertical="center"/>
    </xf>
    <xf numFmtId="38" fontId="10" fillId="3" borderId="41" xfId="3" applyFont="1" applyFill="1" applyBorder="1" applyAlignment="1">
      <alignment horizontal="right" vertical="center" shrinkToFit="1"/>
    </xf>
    <xf numFmtId="38" fontId="10" fillId="3" borderId="74" xfId="3" applyFont="1" applyFill="1" applyBorder="1" applyAlignment="1">
      <alignment horizontal="right" vertical="center" shrinkToFit="1"/>
    </xf>
    <xf numFmtId="3" fontId="10" fillId="3" borderId="91" xfId="10" applyNumberFormat="1" applyFont="1" applyFill="1" applyBorder="1" applyAlignment="1">
      <alignment horizontal="right" vertical="center" shrinkToFit="1"/>
    </xf>
    <xf numFmtId="3" fontId="10" fillId="0" borderId="0" xfId="10" applyNumberFormat="1" applyFont="1">
      <alignment vertical="center"/>
    </xf>
    <xf numFmtId="38" fontId="10" fillId="2" borderId="0" xfId="3" applyFont="1" applyFill="1">
      <alignment vertical="center"/>
    </xf>
    <xf numFmtId="38" fontId="10" fillId="3" borderId="91" xfId="10" applyNumberFormat="1" applyFont="1" applyFill="1" applyBorder="1" applyAlignment="1">
      <alignment horizontal="right" vertical="center" shrinkToFit="1"/>
    </xf>
    <xf numFmtId="38" fontId="10" fillId="0" borderId="0" xfId="10" applyNumberFormat="1" applyFont="1">
      <alignment vertical="center"/>
    </xf>
    <xf numFmtId="38" fontId="10" fillId="0" borderId="41" xfId="3" applyFont="1" applyBorder="1" applyAlignment="1">
      <alignment horizontal="right" vertical="center" shrinkToFit="1"/>
    </xf>
    <xf numFmtId="38" fontId="10" fillId="0" borderId="74" xfId="3" applyFont="1" applyBorder="1" applyAlignment="1">
      <alignment horizontal="right" vertical="center" shrinkToFit="1"/>
    </xf>
    <xf numFmtId="0" fontId="10" fillId="2" borderId="91" xfId="10" applyFont="1" applyFill="1" applyBorder="1" applyAlignment="1">
      <alignment horizontal="right" vertical="center" shrinkToFit="1"/>
    </xf>
    <xf numFmtId="0" fontId="10" fillId="2" borderId="0" xfId="10" applyFont="1" applyFill="1">
      <alignment vertical="center"/>
    </xf>
    <xf numFmtId="38" fontId="10" fillId="2" borderId="41" xfId="3" applyFont="1" applyFill="1" applyBorder="1" applyAlignment="1">
      <alignment horizontal="right" vertical="center" shrinkToFit="1"/>
    </xf>
    <xf numFmtId="38" fontId="10" fillId="2" borderId="0" xfId="10" applyNumberFormat="1" applyFont="1" applyFill="1">
      <alignment vertical="center"/>
    </xf>
    <xf numFmtId="0" fontId="10" fillId="2" borderId="31" xfId="0" applyFont="1" applyFill="1" applyBorder="1">
      <alignment vertical="center"/>
    </xf>
    <xf numFmtId="38" fontId="10" fillId="0" borderId="91" xfId="10" applyNumberFormat="1" applyFont="1" applyBorder="1" applyAlignment="1">
      <alignment horizontal="right" vertical="center" shrinkToFit="1"/>
    </xf>
    <xf numFmtId="0" fontId="10" fillId="0" borderId="91" xfId="10" applyFont="1" applyBorder="1" applyAlignment="1">
      <alignment horizontal="right" vertical="center" shrinkToFit="1"/>
    </xf>
    <xf numFmtId="3" fontId="10" fillId="0" borderId="91" xfId="10" applyNumberFormat="1" applyFont="1" applyBorder="1" applyAlignment="1">
      <alignment horizontal="right" vertical="center" shrinkToFit="1"/>
    </xf>
    <xf numFmtId="0" fontId="10" fillId="0" borderId="91" xfId="10" applyFont="1" applyBorder="1" applyAlignment="1">
      <alignment horizontal="right" vertical="center"/>
    </xf>
    <xf numFmtId="38" fontId="10" fillId="0" borderId="41" xfId="3" applyFont="1" applyBorder="1" applyAlignment="1">
      <alignment vertical="center" shrinkToFit="1"/>
    </xf>
    <xf numFmtId="38" fontId="10" fillId="0" borderId="74" xfId="3" applyFont="1" applyBorder="1" applyAlignment="1">
      <alignment vertical="center" shrinkToFit="1"/>
    </xf>
    <xf numFmtId="38" fontId="10" fillId="0" borderId="0" xfId="3" applyFont="1">
      <alignment vertical="center"/>
    </xf>
    <xf numFmtId="38" fontId="10" fillId="0" borderId="91" xfId="10" applyNumberFormat="1" applyFont="1" applyBorder="1" applyAlignment="1">
      <alignment vertical="center" shrinkToFit="1"/>
    </xf>
    <xf numFmtId="38" fontId="10" fillId="2" borderId="74" xfId="3" applyFont="1" applyFill="1" applyBorder="1" applyAlignment="1">
      <alignment vertical="center" shrinkToFit="1"/>
    </xf>
    <xf numFmtId="38" fontId="10" fillId="0" borderId="91" xfId="3" applyFont="1" applyBorder="1">
      <alignment vertical="center"/>
    </xf>
    <xf numFmtId="38" fontId="10" fillId="2" borderId="91" xfId="10" applyNumberFormat="1" applyFont="1" applyFill="1" applyBorder="1" applyAlignment="1">
      <alignment vertical="center" shrinkToFit="1"/>
    </xf>
    <xf numFmtId="0" fontId="10" fillId="0" borderId="91" xfId="10" applyFont="1" applyBorder="1" applyAlignment="1">
      <alignment vertical="center" shrinkToFit="1"/>
    </xf>
    <xf numFmtId="38" fontId="10" fillId="0" borderId="41" xfId="3" applyFont="1" applyBorder="1">
      <alignment vertical="center"/>
    </xf>
    <xf numFmtId="38" fontId="10" fillId="0" borderId="74" xfId="3" applyFont="1" applyBorder="1">
      <alignment vertical="center"/>
    </xf>
    <xf numFmtId="38" fontId="10" fillId="0" borderId="91" xfId="10" applyNumberFormat="1" applyFont="1" applyBorder="1">
      <alignment vertical="center"/>
    </xf>
    <xf numFmtId="38" fontId="10" fillId="0" borderId="27" xfId="3" applyFont="1" applyBorder="1" applyAlignment="1">
      <alignment horizontal="right" vertical="center" shrinkToFit="1"/>
    </xf>
    <xf numFmtId="38" fontId="10" fillId="0" borderId="69" xfId="3" applyFont="1" applyBorder="1" applyAlignment="1">
      <alignment horizontal="right" vertical="center" shrinkToFit="1"/>
    </xf>
    <xf numFmtId="38" fontId="10" fillId="0" borderId="92" xfId="3" applyFont="1" applyBorder="1">
      <alignment vertical="center"/>
    </xf>
    <xf numFmtId="0" fontId="8" fillId="0" borderId="0" xfId="10" applyAlignment="1">
      <alignment horizontal="right" vertical="center"/>
    </xf>
    <xf numFmtId="0" fontId="12" fillId="0" borderId="85" xfId="10" applyFont="1" applyBorder="1" applyAlignment="1">
      <alignment horizontal="center" vertical="center"/>
    </xf>
    <xf numFmtId="0" fontId="0" fillId="0" borderId="93" xfId="10" applyFont="1" applyBorder="1" applyAlignment="1">
      <alignment horizontal="center" vertical="center"/>
    </xf>
    <xf numFmtId="38" fontId="0" fillId="0" borderId="87" xfId="7" applyFont="1" applyBorder="1">
      <alignment vertical="center"/>
    </xf>
    <xf numFmtId="38" fontId="0" fillId="0" borderId="87" xfId="3" applyFont="1" applyBorder="1" applyAlignment="1">
      <alignment horizontal="right" vertical="center" shrinkToFit="1"/>
    </xf>
    <xf numFmtId="38" fontId="0" fillId="0" borderId="94" xfId="3" applyFont="1" applyBorder="1" applyAlignment="1">
      <alignment horizontal="right" vertical="center" shrinkToFit="1"/>
    </xf>
    <xf numFmtId="0" fontId="8" fillId="0" borderId="0" xfId="10" applyAlignment="1">
      <alignment horizontal="left" vertical="center" shrinkToFit="1"/>
    </xf>
    <xf numFmtId="38" fontId="0" fillId="3" borderId="87" xfId="3" applyFont="1" applyFill="1" applyBorder="1" applyAlignment="1">
      <alignment horizontal="right" vertical="center" shrinkToFit="1"/>
    </xf>
    <xf numFmtId="38" fontId="0" fillId="3" borderId="94" xfId="3" applyFont="1" applyFill="1" applyBorder="1" applyAlignment="1">
      <alignment horizontal="right" vertical="center" shrinkToFit="1"/>
    </xf>
    <xf numFmtId="0" fontId="8" fillId="3" borderId="0" xfId="10" applyFill="1" applyAlignment="1">
      <alignment horizontal="left" vertical="center" shrinkToFit="1"/>
    </xf>
    <xf numFmtId="38" fontId="0" fillId="3" borderId="87" xfId="3" applyFont="1" applyFill="1" applyBorder="1" applyAlignment="1">
      <alignment horizontal="right" vertical="center"/>
    </xf>
    <xf numFmtId="3" fontId="0" fillId="0" borderId="89" xfId="0" applyNumberFormat="1" applyFont="1" applyBorder="1">
      <alignment vertical="center"/>
    </xf>
    <xf numFmtId="38" fontId="0" fillId="3" borderId="89" xfId="3" applyFont="1" applyFill="1" applyBorder="1" applyAlignment="1">
      <alignment horizontal="right" vertical="center" shrinkToFit="1"/>
    </xf>
    <xf numFmtId="38" fontId="0" fillId="3" borderId="95" xfId="3" applyFont="1" applyFill="1" applyBorder="1" applyAlignment="1">
      <alignment horizontal="right" vertical="center" shrinkToFit="1"/>
    </xf>
    <xf numFmtId="3" fontId="10" fillId="0" borderId="0" xfId="3" applyNumberFormat="1" applyFont="1">
      <alignment vertical="center"/>
    </xf>
    <xf numFmtId="3" fontId="0" fillId="0" borderId="0" xfId="3" applyNumberFormat="1" applyFont="1">
      <alignment vertical="center"/>
    </xf>
    <xf numFmtId="0" fontId="0" fillId="2" borderId="0" xfId="0" applyFill="1">
      <alignment vertical="center"/>
    </xf>
    <xf numFmtId="0" fontId="0" fillId="3" borderId="84" xfId="10" applyFont="1" applyFill="1" applyBorder="1" applyAlignment="1">
      <alignment horizontal="center" vertical="center"/>
    </xf>
    <xf numFmtId="0" fontId="0" fillId="3" borderId="85" xfId="10" applyFont="1" applyFill="1" applyBorder="1" applyAlignment="1">
      <alignment horizontal="center" vertical="center"/>
    </xf>
    <xf numFmtId="38" fontId="0" fillId="3" borderId="85" xfId="8" applyFont="1" applyFill="1" applyBorder="1" applyAlignment="1">
      <alignment horizontal="center" vertical="center" shrinkToFit="1"/>
    </xf>
    <xf numFmtId="3" fontId="0" fillId="3" borderId="87" xfId="10" applyNumberFormat="1" applyFont="1" applyFill="1" applyBorder="1">
      <alignment vertical="center"/>
    </xf>
    <xf numFmtId="0" fontId="0" fillId="3" borderId="86" xfId="10" applyFont="1" applyFill="1" applyBorder="1" applyAlignment="1">
      <alignment horizontal="center" vertical="center" shrinkToFit="1"/>
    </xf>
    <xf numFmtId="0" fontId="0" fillId="3" borderId="87" xfId="10" applyFont="1" applyFill="1" applyBorder="1" applyAlignment="1">
      <alignment horizontal="center" vertical="center" shrinkToFit="1"/>
    </xf>
    <xf numFmtId="38" fontId="0" fillId="3" borderId="89" xfId="8" applyFont="1" applyFill="1" applyBorder="1">
      <alignment vertical="center"/>
    </xf>
    <xf numFmtId="0" fontId="0" fillId="3" borderId="96" xfId="10" applyFont="1" applyFill="1" applyBorder="1">
      <alignment vertical="center"/>
    </xf>
    <xf numFmtId="0" fontId="0" fillId="3" borderId="97" xfId="10" applyFont="1" applyFill="1" applyBorder="1">
      <alignment vertical="center"/>
    </xf>
    <xf numFmtId="0" fontId="0" fillId="3" borderId="98" xfId="10" applyFont="1" applyFill="1" applyBorder="1">
      <alignment vertical="center"/>
    </xf>
    <xf numFmtId="0" fontId="8" fillId="3" borderId="0" xfId="10" applyFill="1" applyAlignment="1">
      <alignment horizontal="center" vertical="center"/>
    </xf>
    <xf numFmtId="3" fontId="0" fillId="0" borderId="87" xfId="0" applyNumberFormat="1" applyFont="1" applyBorder="1">
      <alignment vertical="center"/>
    </xf>
    <xf numFmtId="38" fontId="0" fillId="0" borderId="89" xfId="7" applyFont="1" applyBorder="1">
      <alignment vertical="center"/>
    </xf>
    <xf numFmtId="3" fontId="3" fillId="0" borderId="20" xfId="0" applyNumberFormat="1" applyFont="1" applyBorder="1">
      <alignment vertical="center"/>
    </xf>
    <xf numFmtId="38" fontId="3" fillId="3" borderId="18" xfId="7" applyFont="1" applyFill="1" applyBorder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66" xfId="0" applyFont="1" applyBorder="1" applyAlignment="1">
      <alignment vertical="center" shrinkToFit="1"/>
    </xf>
    <xf numFmtId="0" fontId="6" fillId="0" borderId="41" xfId="0" applyFont="1" applyBorder="1">
      <alignment vertical="center"/>
    </xf>
    <xf numFmtId="0" fontId="3" fillId="0" borderId="99" xfId="0" applyFont="1" applyBorder="1">
      <alignment vertical="center"/>
    </xf>
    <xf numFmtId="0" fontId="3" fillId="0" borderId="100" xfId="0" applyFont="1" applyBorder="1" applyAlignment="1">
      <alignment horizontal="center" vertical="center"/>
    </xf>
    <xf numFmtId="0" fontId="3" fillId="0" borderId="100" xfId="0" applyFont="1" applyBorder="1">
      <alignment vertical="center"/>
    </xf>
    <xf numFmtId="0" fontId="3" fillId="0" borderId="101" xfId="0" applyFont="1" applyBorder="1">
      <alignment vertical="center"/>
    </xf>
    <xf numFmtId="38" fontId="3" fillId="0" borderId="102" xfId="7" applyFont="1" applyBorder="1">
      <alignment vertical="center"/>
    </xf>
    <xf numFmtId="38" fontId="3" fillId="0" borderId="103" xfId="0" applyNumberFormat="1" applyFont="1" applyBorder="1" applyAlignment="1">
      <alignment horizontal="right" vertical="center"/>
    </xf>
    <xf numFmtId="38" fontId="3" fillId="0" borderId="100" xfId="0" applyNumberFormat="1" applyFont="1" applyBorder="1">
      <alignment vertical="center"/>
    </xf>
    <xf numFmtId="0" fontId="6" fillId="0" borderId="74" xfId="0" applyFont="1" applyBorder="1">
      <alignment vertical="center"/>
    </xf>
    <xf numFmtId="0" fontId="3" fillId="0" borderId="104" xfId="0" applyFont="1" applyBorder="1">
      <alignment vertical="center"/>
    </xf>
    <xf numFmtId="38" fontId="10" fillId="0" borderId="43" xfId="8" applyFont="1" applyBorder="1">
      <alignment vertical="center"/>
    </xf>
    <xf numFmtId="38" fontId="10" fillId="0" borderId="55" xfId="8" applyFont="1" applyBorder="1">
      <alignment vertical="center"/>
    </xf>
    <xf numFmtId="0" fontId="10" fillId="0" borderId="18" xfId="10" applyFont="1" applyBorder="1" applyAlignment="1">
      <alignment horizontal="center" vertical="center"/>
    </xf>
    <xf numFmtId="0" fontId="11" fillId="0" borderId="0" xfId="10" applyFont="1" applyAlignment="1">
      <alignment horizontal="center" vertical="center"/>
    </xf>
    <xf numFmtId="38" fontId="10" fillId="0" borderId="18" xfId="3" applyFont="1" applyBorder="1" applyAlignment="1">
      <alignment horizontal="right" vertical="center" shrinkToFit="1"/>
    </xf>
    <xf numFmtId="38" fontId="10" fillId="0" borderId="0" xfId="3" applyFont="1" applyAlignment="1">
      <alignment horizontal="right" vertical="center" shrinkToFit="1"/>
    </xf>
    <xf numFmtId="3" fontId="10" fillId="0" borderId="0" xfId="10" applyNumberFormat="1" applyFont="1" applyAlignment="1">
      <alignment horizontal="right" vertical="center" shrinkToFit="1"/>
    </xf>
    <xf numFmtId="38" fontId="10" fillId="0" borderId="0" xfId="10" applyNumberFormat="1" applyFont="1" applyAlignment="1">
      <alignment horizontal="right" vertical="center" shrinkToFit="1"/>
    </xf>
    <xf numFmtId="0" fontId="10" fillId="0" borderId="0" xfId="10" applyFont="1" applyAlignment="1">
      <alignment horizontal="right" vertical="center" shrinkToFit="1"/>
    </xf>
    <xf numFmtId="38" fontId="10" fillId="0" borderId="18" xfId="3" applyFont="1" applyBorder="1" applyAlignment="1">
      <alignment vertical="center" shrinkToFit="1"/>
    </xf>
    <xf numFmtId="38" fontId="10" fillId="0" borderId="0" xfId="3" applyFont="1" applyAlignment="1">
      <alignment vertical="center" shrinkToFit="1"/>
    </xf>
    <xf numFmtId="38" fontId="10" fillId="0" borderId="0" xfId="10" applyNumberFormat="1" applyFont="1" applyAlignment="1">
      <alignment vertical="center" shrinkToFit="1"/>
    </xf>
    <xf numFmtId="0" fontId="10" fillId="0" borderId="0" xfId="10" applyFont="1" applyAlignment="1">
      <alignment vertical="center" shrinkToFit="1"/>
    </xf>
    <xf numFmtId="38" fontId="10" fillId="0" borderId="18" xfId="3" applyFont="1" applyBorder="1">
      <alignment vertical="center"/>
    </xf>
    <xf numFmtId="0" fontId="0" fillId="0" borderId="105" xfId="10" applyFont="1" applyBorder="1" applyAlignment="1">
      <alignment horizontal="center" vertical="center"/>
    </xf>
    <xf numFmtId="0" fontId="12" fillId="0" borderId="0" xfId="10" applyFont="1" applyAlignment="1">
      <alignment horizontal="center" vertical="center"/>
    </xf>
    <xf numFmtId="38" fontId="0" fillId="0" borderId="105" xfId="7" applyFont="1" applyBorder="1">
      <alignment vertical="center"/>
    </xf>
    <xf numFmtId="38" fontId="0" fillId="0" borderId="0" xfId="3" applyFont="1" applyAlignment="1">
      <alignment horizontal="right" vertical="center" shrinkToFit="1"/>
    </xf>
    <xf numFmtId="38" fontId="0" fillId="0" borderId="0" xfId="3" applyFont="1" applyAlignment="1">
      <alignment horizontal="right" vertical="center"/>
    </xf>
    <xf numFmtId="3" fontId="0" fillId="0" borderId="105" xfId="0" applyNumberFormat="1" applyFont="1" applyBorder="1">
      <alignment vertical="center"/>
    </xf>
    <xf numFmtId="0" fontId="10" fillId="0" borderId="0" xfId="0" applyFont="1">
      <alignment vertical="center"/>
    </xf>
    <xf numFmtId="38" fontId="0" fillId="3" borderId="96" xfId="8" applyFont="1" applyFill="1" applyBorder="1">
      <alignment vertical="center"/>
    </xf>
  </cellXfs>
  <cellStyles count="11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通貨[0]" xfId="5" builtinId="7"/>
    <cellStyle name="アクセスしたハイパーリンク" xfId="6" builtinId="9"/>
    <cellStyle name="TableStyleLight1" xfId="7"/>
    <cellStyle name="桁区切り 2" xfId="8"/>
    <cellStyle name="ハイパーリンク" xfId="9" builtinId="8"/>
    <cellStyle name="標準 2" xfId="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A71"/>
  <sheetViews>
    <sheetView topLeftCell="A28" workbookViewId="0">
      <selection activeCell="I3" sqref="I3"/>
    </sheetView>
  </sheetViews>
  <sheetFormatPr defaultColWidth="8.875" defaultRowHeight="13.5"/>
  <cols>
    <col min="1" max="1" width="7.75" style="176" customWidth="1"/>
    <col min="2" max="2" width="4.625" style="176" customWidth="1"/>
    <col min="3" max="3" width="4.5" style="176" customWidth="1"/>
    <col min="4" max="4" width="24.5" style="176" customWidth="1"/>
    <col min="5" max="5" width="15.875" style="176" customWidth="1"/>
    <col min="6" max="6" width="17.875" style="176" customWidth="1"/>
    <col min="7" max="7" width="16.5" style="176" customWidth="1"/>
    <col min="8" max="8" width="10.875" style="176" customWidth="1"/>
    <col min="9" max="9" width="11.375" style="176" customWidth="1"/>
    <col min="10" max="11" width="17.875" style="176" customWidth="1"/>
    <col min="12" max="12" width="19.75" style="176" customWidth="1"/>
    <col min="13" max="13" width="17.875" style="176" customWidth="1"/>
    <col min="14" max="14" width="15" style="176" hidden="1" customWidth="1"/>
    <col min="15" max="15" width="9.625" style="176" hidden="1" customWidth="1"/>
    <col min="16" max="16" width="10.125" style="176" hidden="1" customWidth="1"/>
    <col min="17" max="17" width="9.25" style="176" hidden="1" customWidth="1"/>
    <col min="18" max="24" width="8.875" style="176" hidden="1" customWidth="1"/>
    <col min="25" max="25" width="13.25" style="176" customWidth="1"/>
    <col min="26" max="16384" width="8.875" style="176"/>
  </cols>
  <sheetData>
    <row r="1" ht="17.25" spans="1: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ht="15" customHeight="1" spans="1:25">
      <c r="A2" s="178"/>
      <c r="B2" s="179" t="s">
        <v>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8"/>
      <c r="O2" s="178"/>
      <c r="P2" s="178"/>
      <c r="Q2" s="178"/>
      <c r="R2" s="179"/>
      <c r="S2" s="178"/>
      <c r="T2" s="178"/>
      <c r="U2" s="178"/>
      <c r="V2" s="178"/>
      <c r="W2" s="178"/>
      <c r="X2" s="178"/>
      <c r="Y2" s="178"/>
    </row>
    <row r="3" ht="15" customHeight="1" spans="1:25">
      <c r="A3" s="178"/>
      <c r="B3" s="178" t="s">
        <v>2</v>
      </c>
      <c r="C3" s="180"/>
      <c r="D3" s="178"/>
      <c r="E3" s="181"/>
      <c r="F3" s="181"/>
      <c r="G3" s="181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ht="15" customHeight="1" spans="1:25">
      <c r="A4" s="178"/>
      <c r="B4" s="178" t="s">
        <v>3</v>
      </c>
      <c r="C4" s="180"/>
      <c r="D4" s="178"/>
      <c r="E4" s="181"/>
      <c r="F4" s="181"/>
      <c r="G4" s="181"/>
      <c r="H4" s="178"/>
      <c r="I4" s="178"/>
      <c r="J4" s="182" t="s">
        <v>4</v>
      </c>
      <c r="K4" s="182"/>
      <c r="L4" s="182"/>
      <c r="M4" s="182"/>
      <c r="N4" s="182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</row>
    <row r="5" ht="15" customHeight="1" spans="1:25">
      <c r="A5" s="178"/>
      <c r="B5" s="183" t="s">
        <v>5</v>
      </c>
      <c r="C5" s="184"/>
      <c r="D5" s="184"/>
      <c r="E5" s="185" t="s">
        <v>6</v>
      </c>
      <c r="F5" s="185" t="s">
        <v>7</v>
      </c>
      <c r="G5" s="185" t="s">
        <v>8</v>
      </c>
      <c r="H5" s="184" t="s">
        <v>9</v>
      </c>
      <c r="I5" s="184"/>
      <c r="J5" s="184"/>
      <c r="K5" s="328"/>
      <c r="L5" s="329"/>
      <c r="M5" s="180"/>
      <c r="N5" s="182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</row>
    <row r="6" ht="15" customHeight="1" spans="1:25">
      <c r="A6" s="178"/>
      <c r="B6" s="186">
        <v>1</v>
      </c>
      <c r="C6" s="187"/>
      <c r="D6" s="188" t="s">
        <v>10</v>
      </c>
      <c r="E6" s="189">
        <v>2016000</v>
      </c>
      <c r="F6" s="189">
        <v>2149200</v>
      </c>
      <c r="G6" s="189">
        <v>2016000</v>
      </c>
      <c r="H6" s="190" t="s">
        <v>11</v>
      </c>
      <c r="I6" s="190"/>
      <c r="J6" s="190"/>
      <c r="K6" s="330"/>
      <c r="L6" s="331"/>
      <c r="M6" s="331"/>
      <c r="N6" s="332"/>
      <c r="O6" s="253"/>
      <c r="P6" s="270"/>
      <c r="Q6" s="253"/>
      <c r="R6" s="178"/>
      <c r="S6" s="178"/>
      <c r="T6" s="178"/>
      <c r="U6" s="178"/>
      <c r="V6" s="178"/>
      <c r="W6" s="178"/>
      <c r="X6" s="178"/>
      <c r="Y6" s="253"/>
    </row>
    <row r="7" ht="15" customHeight="1" spans="1:25">
      <c r="A7" s="178"/>
      <c r="B7" s="191" t="s">
        <v>12</v>
      </c>
      <c r="C7" s="192"/>
      <c r="D7" s="188" t="s">
        <v>13</v>
      </c>
      <c r="E7" s="189">
        <f>700*420</f>
        <v>294000</v>
      </c>
      <c r="F7" s="189">
        <v>301000</v>
      </c>
      <c r="G7" s="189">
        <v>294000</v>
      </c>
      <c r="H7" s="190" t="s">
        <v>14</v>
      </c>
      <c r="I7" s="190"/>
      <c r="J7" s="190"/>
      <c r="K7" s="330"/>
      <c r="L7" s="331"/>
      <c r="M7" s="331"/>
      <c r="N7" s="333"/>
      <c r="O7" s="256"/>
      <c r="P7" s="178"/>
      <c r="Q7" s="178"/>
      <c r="R7" s="178"/>
      <c r="S7" s="178"/>
      <c r="T7" s="178"/>
      <c r="U7" s="178"/>
      <c r="V7" s="178"/>
      <c r="W7" s="178"/>
      <c r="X7" s="178"/>
      <c r="Y7" s="296"/>
    </row>
    <row r="8" ht="15" customHeight="1" spans="1:25">
      <c r="A8" s="178"/>
      <c r="B8" s="191"/>
      <c r="C8" s="192"/>
      <c r="D8" s="193" t="s">
        <v>15</v>
      </c>
      <c r="E8" s="194">
        <f>2200*4</f>
        <v>8800</v>
      </c>
      <c r="F8" s="194">
        <v>0</v>
      </c>
      <c r="G8" s="194">
        <v>0</v>
      </c>
      <c r="H8" s="195" t="s">
        <v>16</v>
      </c>
      <c r="I8" s="195"/>
      <c r="J8" s="195"/>
      <c r="K8" s="330"/>
      <c r="L8" s="331"/>
      <c r="M8" s="331"/>
      <c r="N8" s="334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296"/>
    </row>
    <row r="9" ht="15" customHeight="1" spans="1:25">
      <c r="A9" s="178"/>
      <c r="B9" s="191"/>
      <c r="C9" s="192"/>
      <c r="D9" s="188" t="s">
        <v>17</v>
      </c>
      <c r="E9" s="189">
        <f>160*550</f>
        <v>88000</v>
      </c>
      <c r="F9" s="189">
        <v>0</v>
      </c>
      <c r="G9" s="189">
        <v>67200</v>
      </c>
      <c r="H9" s="190" t="s">
        <v>18</v>
      </c>
      <c r="I9" s="190"/>
      <c r="J9" s="190"/>
      <c r="K9" s="330"/>
      <c r="L9" s="331"/>
      <c r="M9" s="331"/>
      <c r="N9" s="334"/>
      <c r="O9" s="256"/>
      <c r="P9" s="178"/>
      <c r="Q9" s="178"/>
      <c r="R9" s="178"/>
      <c r="S9" s="178"/>
      <c r="T9" s="178"/>
      <c r="U9" s="178"/>
      <c r="V9" s="178"/>
      <c r="W9" s="178"/>
      <c r="X9" s="178"/>
      <c r="Y9" s="296"/>
    </row>
    <row r="10" ht="15" customHeight="1" spans="1:25">
      <c r="A10" s="178"/>
      <c r="B10" s="191"/>
      <c r="C10" s="192"/>
      <c r="D10" s="188" t="s">
        <v>19</v>
      </c>
      <c r="E10" s="196">
        <v>38000</v>
      </c>
      <c r="F10" s="196">
        <v>38000</v>
      </c>
      <c r="G10" s="196">
        <v>38000</v>
      </c>
      <c r="H10" s="190"/>
      <c r="I10" s="190"/>
      <c r="J10" s="190"/>
      <c r="K10" s="330"/>
      <c r="L10" s="331"/>
      <c r="M10" s="331"/>
      <c r="N10" s="333"/>
      <c r="O10" s="256"/>
      <c r="P10" s="178"/>
      <c r="Q10" s="178"/>
      <c r="R10" s="178"/>
      <c r="S10" s="178"/>
      <c r="T10" s="178"/>
      <c r="U10" s="178"/>
      <c r="V10" s="178"/>
      <c r="W10" s="178"/>
      <c r="X10" s="178"/>
      <c r="Y10" s="296"/>
    </row>
    <row r="11" ht="15" customHeight="1" spans="1:25">
      <c r="A11" s="178"/>
      <c r="B11" s="191"/>
      <c r="C11" s="192"/>
      <c r="D11" s="193" t="s">
        <v>20</v>
      </c>
      <c r="E11" s="196">
        <v>20000</v>
      </c>
      <c r="F11" s="196">
        <v>20000</v>
      </c>
      <c r="G11" s="196">
        <v>20000</v>
      </c>
      <c r="H11" s="197"/>
      <c r="I11" s="197"/>
      <c r="J11" s="197"/>
      <c r="K11" s="330"/>
      <c r="L11" s="331"/>
      <c r="M11" s="331"/>
      <c r="N11" s="333"/>
      <c r="O11" s="256"/>
      <c r="P11" s="178"/>
      <c r="Q11" s="346"/>
      <c r="R11" s="346"/>
      <c r="S11" s="178"/>
      <c r="T11" s="178"/>
      <c r="U11" s="178"/>
      <c r="V11" s="178"/>
      <c r="W11" s="178"/>
      <c r="X11" s="178"/>
      <c r="Y11" s="296"/>
    </row>
    <row r="12" ht="15" customHeight="1" spans="1:25">
      <c r="A12" s="178"/>
      <c r="B12" s="186">
        <v>3</v>
      </c>
      <c r="C12" s="187"/>
      <c r="D12" s="188" t="s">
        <v>21</v>
      </c>
      <c r="E12" s="196">
        <f>220*550</f>
        <v>121000</v>
      </c>
      <c r="F12" s="196">
        <v>60764</v>
      </c>
      <c r="G12" s="196">
        <v>121000</v>
      </c>
      <c r="H12" s="190" t="s">
        <v>22</v>
      </c>
      <c r="I12" s="190"/>
      <c r="J12" s="190"/>
      <c r="K12" s="330"/>
      <c r="L12" s="331"/>
      <c r="M12" s="331"/>
      <c r="N12" s="333"/>
      <c r="O12" s="256"/>
      <c r="P12" s="178"/>
      <c r="Q12" s="178"/>
      <c r="R12" s="178"/>
      <c r="S12" s="178"/>
      <c r="T12" s="178"/>
      <c r="U12" s="178"/>
      <c r="V12" s="178"/>
      <c r="W12" s="178"/>
      <c r="X12" s="178"/>
      <c r="Y12" s="296"/>
    </row>
    <row r="13" ht="15" customHeight="1" spans="1:25">
      <c r="A13" s="178"/>
      <c r="B13" s="186">
        <v>4</v>
      </c>
      <c r="C13" s="187"/>
      <c r="D13" s="193" t="s">
        <v>23</v>
      </c>
      <c r="E13" s="194">
        <v>0</v>
      </c>
      <c r="F13" s="194">
        <v>170340</v>
      </c>
      <c r="G13" s="194">
        <v>0</v>
      </c>
      <c r="H13" s="195"/>
      <c r="I13" s="195"/>
      <c r="J13" s="195"/>
      <c r="K13" s="330"/>
      <c r="L13" s="331"/>
      <c r="M13" s="331"/>
      <c r="N13" s="333"/>
      <c r="O13" s="256"/>
      <c r="P13" s="256"/>
      <c r="Q13" s="178"/>
      <c r="R13" s="178"/>
      <c r="S13" s="178"/>
      <c r="T13" s="178"/>
      <c r="U13" s="178"/>
      <c r="V13" s="178"/>
      <c r="W13" s="178"/>
      <c r="X13" s="178"/>
      <c r="Y13" s="296"/>
    </row>
    <row r="14" ht="15" customHeight="1" spans="1:25">
      <c r="A14" s="178"/>
      <c r="B14" s="186">
        <v>5</v>
      </c>
      <c r="C14" s="187"/>
      <c r="D14" s="193" t="s">
        <v>24</v>
      </c>
      <c r="E14" s="194">
        <v>50000</v>
      </c>
      <c r="F14" s="194">
        <v>58000</v>
      </c>
      <c r="G14" s="194">
        <v>50000</v>
      </c>
      <c r="H14" s="195"/>
      <c r="I14" s="195"/>
      <c r="J14" s="195"/>
      <c r="K14" s="330"/>
      <c r="L14" s="331"/>
      <c r="M14" s="331"/>
      <c r="N14" s="333"/>
      <c r="O14" s="256"/>
      <c r="P14" s="178"/>
      <c r="Q14" s="178"/>
      <c r="R14" s="178"/>
      <c r="S14" s="178"/>
      <c r="T14" s="178"/>
      <c r="U14" s="178"/>
      <c r="V14" s="178"/>
      <c r="W14" s="178"/>
      <c r="X14" s="178"/>
      <c r="Y14" s="296"/>
    </row>
    <row r="15" ht="15" customHeight="1" spans="1:25">
      <c r="A15" s="178"/>
      <c r="B15" s="198" t="s">
        <v>25</v>
      </c>
      <c r="C15" s="199"/>
      <c r="D15" s="193" t="s">
        <v>26</v>
      </c>
      <c r="E15" s="194">
        <v>10000</v>
      </c>
      <c r="F15" s="194">
        <v>10000</v>
      </c>
      <c r="G15" s="194">
        <v>10000</v>
      </c>
      <c r="H15" s="195"/>
      <c r="I15" s="195"/>
      <c r="J15" s="195"/>
      <c r="K15" s="330"/>
      <c r="L15" s="331"/>
      <c r="M15" s="331"/>
      <c r="N15" s="333"/>
      <c r="O15" s="256"/>
      <c r="P15" s="178"/>
      <c r="Q15" s="178"/>
      <c r="R15" s="178"/>
      <c r="S15" s="178"/>
      <c r="T15" s="178"/>
      <c r="U15" s="178"/>
      <c r="V15" s="178"/>
      <c r="W15" s="178"/>
      <c r="X15" s="178"/>
      <c r="Y15" s="296"/>
    </row>
    <row r="16" ht="15" customHeight="1" spans="1:25">
      <c r="A16" s="178"/>
      <c r="B16" s="198"/>
      <c r="C16" s="199"/>
      <c r="D16" s="193" t="s">
        <v>27</v>
      </c>
      <c r="E16" s="194">
        <v>50000</v>
      </c>
      <c r="F16" s="194">
        <v>2308</v>
      </c>
      <c r="G16" s="194">
        <v>50000</v>
      </c>
      <c r="H16" s="195" t="s">
        <v>28</v>
      </c>
      <c r="I16" s="195"/>
      <c r="J16" s="195"/>
      <c r="K16" s="330"/>
      <c r="L16" s="331"/>
      <c r="M16" s="331"/>
      <c r="N16" s="333"/>
      <c r="O16" s="256"/>
      <c r="P16" s="178"/>
      <c r="Q16" s="178"/>
      <c r="R16" s="178"/>
      <c r="S16" s="178"/>
      <c r="T16" s="178"/>
      <c r="U16" s="178"/>
      <c r="V16" s="178"/>
      <c r="W16" s="178"/>
      <c r="X16" s="178"/>
      <c r="Y16" s="296"/>
    </row>
    <row r="17" ht="15" customHeight="1" spans="1:25">
      <c r="A17" s="178"/>
      <c r="B17" s="198"/>
      <c r="C17" s="199"/>
      <c r="D17" s="193" t="s">
        <v>29</v>
      </c>
      <c r="E17" s="194">
        <v>0</v>
      </c>
      <c r="F17" s="194">
        <v>35</v>
      </c>
      <c r="G17" s="194"/>
      <c r="H17" s="195"/>
      <c r="I17" s="195"/>
      <c r="J17" s="195"/>
      <c r="K17" s="330"/>
      <c r="L17" s="331"/>
      <c r="M17" s="331"/>
      <c r="N17" s="333"/>
      <c r="O17" s="256"/>
      <c r="P17" s="253"/>
      <c r="Q17" s="256"/>
      <c r="R17" s="253"/>
      <c r="S17" s="346"/>
      <c r="T17" s="178"/>
      <c r="U17" s="178"/>
      <c r="V17" s="256"/>
      <c r="W17" s="178"/>
      <c r="X17" s="178"/>
      <c r="Y17" s="296"/>
    </row>
    <row r="18" ht="15" customHeight="1" spans="1:25">
      <c r="A18" s="178"/>
      <c r="B18" s="200">
        <v>7</v>
      </c>
      <c r="C18" s="201"/>
      <c r="D18" s="193" t="s">
        <v>30</v>
      </c>
      <c r="E18" s="189">
        <v>3756030</v>
      </c>
      <c r="F18" s="189">
        <v>3756030</v>
      </c>
      <c r="G18" s="189">
        <v>4253018</v>
      </c>
      <c r="H18" s="195" t="s">
        <v>31</v>
      </c>
      <c r="I18" s="195"/>
      <c r="J18" s="195"/>
      <c r="K18" s="330"/>
      <c r="L18" s="331"/>
      <c r="M18" s="331"/>
      <c r="N18" s="333"/>
      <c r="O18" s="256"/>
      <c r="P18" s="178"/>
      <c r="Q18" s="178"/>
      <c r="R18" s="178"/>
      <c r="S18" s="346"/>
      <c r="T18" s="178"/>
      <c r="U18" s="178"/>
      <c r="V18" s="256"/>
      <c r="W18" s="178"/>
      <c r="X18" s="178"/>
      <c r="Y18" s="296"/>
    </row>
    <row r="19" ht="15" customHeight="1" spans="1:25">
      <c r="A19" s="178"/>
      <c r="B19" s="200"/>
      <c r="C19" s="201"/>
      <c r="D19" s="193" t="s">
        <v>32</v>
      </c>
      <c r="E19" s="194">
        <v>0</v>
      </c>
      <c r="F19" s="326">
        <v>0</v>
      </c>
      <c r="G19" s="326"/>
      <c r="H19" s="202"/>
      <c r="I19" s="203"/>
      <c r="J19" s="204"/>
      <c r="K19" s="330"/>
      <c r="L19" s="331"/>
      <c r="M19" s="331"/>
      <c r="N19" s="334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296"/>
    </row>
    <row r="20" ht="15" customHeight="1" spans="1:25">
      <c r="A20" s="178"/>
      <c r="B20" s="186" t="s">
        <v>33</v>
      </c>
      <c r="C20" s="187"/>
      <c r="D20" s="187"/>
      <c r="E20" s="194">
        <f>SUM(E6:E19)</f>
        <v>6451830</v>
      </c>
      <c r="F20" s="194">
        <v>6565677</v>
      </c>
      <c r="G20" s="194">
        <v>6919218</v>
      </c>
      <c r="H20" s="195"/>
      <c r="I20" s="195"/>
      <c r="J20" s="195"/>
      <c r="K20" s="330"/>
      <c r="L20" s="331"/>
      <c r="M20" s="331"/>
      <c r="N20" s="332"/>
      <c r="O20" s="256"/>
      <c r="P20" s="256"/>
      <c r="Q20" s="178"/>
      <c r="R20" s="178"/>
      <c r="S20" s="178"/>
      <c r="T20" s="178"/>
      <c r="U20" s="178"/>
      <c r="V20" s="178"/>
      <c r="W20" s="178"/>
      <c r="X20" s="178"/>
      <c r="Y20" s="296"/>
    </row>
    <row r="21" ht="15" customHeight="1" spans="1:25">
      <c r="A21" s="178"/>
      <c r="B21" s="205"/>
      <c r="C21" s="206"/>
      <c r="D21" s="205"/>
      <c r="E21" s="207"/>
      <c r="F21" s="207"/>
      <c r="G21" s="207"/>
      <c r="H21" s="205"/>
      <c r="I21" s="205"/>
      <c r="J21" s="205"/>
      <c r="K21" s="178"/>
      <c r="L21" s="178"/>
      <c r="M21" s="178"/>
      <c r="N21" s="182"/>
      <c r="O21" s="256"/>
      <c r="P21" s="256"/>
      <c r="Q21" s="178"/>
      <c r="R21" s="178"/>
      <c r="S21" s="178"/>
      <c r="T21" s="178"/>
      <c r="U21" s="178"/>
      <c r="V21" s="178"/>
      <c r="W21" s="178"/>
      <c r="X21" s="178"/>
      <c r="Y21" s="296"/>
    </row>
    <row r="22" ht="15" customHeight="1" spans="1:25">
      <c r="A22" s="178"/>
      <c r="B22" s="208" t="s">
        <v>34</v>
      </c>
      <c r="C22" s="209"/>
      <c r="D22" s="208"/>
      <c r="E22" s="210"/>
      <c r="F22" s="210"/>
      <c r="G22" s="210"/>
      <c r="H22" s="208"/>
      <c r="I22" s="208"/>
      <c r="J22" s="211" t="s">
        <v>4</v>
      </c>
      <c r="K22" s="182"/>
      <c r="L22" s="182"/>
      <c r="M22" s="182"/>
      <c r="N22" s="182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296"/>
    </row>
    <row r="23" ht="15" customHeight="1" spans="1:25">
      <c r="A23" s="178"/>
      <c r="B23" s="186" t="s">
        <v>5</v>
      </c>
      <c r="C23" s="187"/>
      <c r="D23" s="187"/>
      <c r="E23" s="212" t="s">
        <v>6</v>
      </c>
      <c r="F23" s="212" t="s">
        <v>7</v>
      </c>
      <c r="G23" s="212" t="s">
        <v>8</v>
      </c>
      <c r="H23" s="187" t="s">
        <v>9</v>
      </c>
      <c r="I23" s="187"/>
      <c r="J23" s="187"/>
      <c r="K23" s="328"/>
      <c r="L23" s="329"/>
      <c r="M23" s="180"/>
      <c r="N23" s="182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296"/>
    </row>
    <row r="24" ht="15" customHeight="1" spans="1:25">
      <c r="A24" s="178"/>
      <c r="B24" s="191" t="s">
        <v>35</v>
      </c>
      <c r="C24" s="201">
        <v>1</v>
      </c>
      <c r="D24" s="193" t="s">
        <v>36</v>
      </c>
      <c r="E24" s="194">
        <v>100000</v>
      </c>
      <c r="F24" s="194">
        <v>74280</v>
      </c>
      <c r="G24" s="194">
        <v>100000</v>
      </c>
      <c r="H24" s="193" t="s">
        <v>37</v>
      </c>
      <c r="I24" s="193"/>
      <c r="J24" s="193"/>
      <c r="K24" s="335"/>
      <c r="L24" s="336"/>
      <c r="M24" s="336"/>
      <c r="N24" s="333"/>
      <c r="O24" s="270"/>
      <c r="P24" s="178"/>
      <c r="Q24" s="178"/>
      <c r="R24" s="178"/>
      <c r="S24" s="178"/>
      <c r="T24" s="178"/>
      <c r="U24" s="178"/>
      <c r="V24" s="178"/>
      <c r="W24" s="178"/>
      <c r="X24" s="178"/>
      <c r="Y24" s="297"/>
    </row>
    <row r="25" ht="15" customHeight="1" spans="1:25">
      <c r="A25" s="178"/>
      <c r="B25" s="191"/>
      <c r="C25" s="201">
        <v>2</v>
      </c>
      <c r="D25" s="193" t="s">
        <v>38</v>
      </c>
      <c r="E25" s="194">
        <v>100000</v>
      </c>
      <c r="F25" s="194">
        <v>5268</v>
      </c>
      <c r="G25" s="194">
        <v>50000</v>
      </c>
      <c r="H25" s="193"/>
      <c r="I25" s="193"/>
      <c r="J25" s="193"/>
      <c r="K25" s="335"/>
      <c r="L25" s="336"/>
      <c r="M25" s="336"/>
      <c r="N25" s="333"/>
      <c r="O25" s="270"/>
      <c r="P25" s="178"/>
      <c r="Q25" s="178"/>
      <c r="R25" s="178"/>
      <c r="S25" s="178"/>
      <c r="T25" s="178"/>
      <c r="U25" s="178"/>
      <c r="V25" s="178"/>
      <c r="W25" s="178"/>
      <c r="X25" s="178"/>
      <c r="Y25" s="297"/>
    </row>
    <row r="26" ht="15" customHeight="1" spans="1:25">
      <c r="A26" s="178"/>
      <c r="B26" s="191"/>
      <c r="C26" s="201">
        <v>3</v>
      </c>
      <c r="D26" s="193" t="s">
        <v>39</v>
      </c>
      <c r="E26" s="194">
        <v>0</v>
      </c>
      <c r="F26" s="194">
        <v>0</v>
      </c>
      <c r="G26" s="194"/>
      <c r="H26" s="193"/>
      <c r="I26" s="193"/>
      <c r="J26" s="193"/>
      <c r="K26" s="335"/>
      <c r="L26" s="336"/>
      <c r="M26" s="336"/>
      <c r="N26" s="334"/>
      <c r="O26" s="270"/>
      <c r="P26" s="178"/>
      <c r="Q26" s="178"/>
      <c r="R26" s="178"/>
      <c r="S26" s="178"/>
      <c r="T26" s="178"/>
      <c r="U26" s="178"/>
      <c r="V26" s="178"/>
      <c r="W26" s="178"/>
      <c r="X26" s="178"/>
      <c r="Y26" s="296"/>
    </row>
    <row r="27" ht="15" customHeight="1" spans="1:25">
      <c r="A27" s="178"/>
      <c r="B27" s="191"/>
      <c r="C27" s="201">
        <v>4</v>
      </c>
      <c r="D27" s="193" t="s">
        <v>40</v>
      </c>
      <c r="E27" s="194">
        <v>52800</v>
      </c>
      <c r="F27" s="194">
        <v>52800</v>
      </c>
      <c r="G27" s="194">
        <v>52800</v>
      </c>
      <c r="H27" s="193"/>
      <c r="I27" s="193"/>
      <c r="J27" s="193"/>
      <c r="K27" s="335"/>
      <c r="L27" s="336"/>
      <c r="M27" s="336"/>
      <c r="N27" s="333"/>
      <c r="O27" s="270"/>
      <c r="P27" s="178"/>
      <c r="Q27" s="178"/>
      <c r="R27" s="178"/>
      <c r="S27" s="178"/>
      <c r="T27" s="178"/>
      <c r="U27" s="178"/>
      <c r="V27" s="178"/>
      <c r="W27" s="178"/>
      <c r="X27" s="178"/>
      <c r="Y27" s="296"/>
    </row>
    <row r="28" ht="15" customHeight="1" spans="1:25">
      <c r="A28" s="178"/>
      <c r="B28" s="191"/>
      <c r="C28" s="201">
        <v>5</v>
      </c>
      <c r="D28" s="193" t="s">
        <v>41</v>
      </c>
      <c r="E28" s="194">
        <v>120000</v>
      </c>
      <c r="F28" s="194">
        <v>102298</v>
      </c>
      <c r="G28" s="194">
        <v>120000</v>
      </c>
      <c r="H28" s="193"/>
      <c r="I28" s="193"/>
      <c r="J28" s="193"/>
      <c r="K28" s="335"/>
      <c r="L28" s="336"/>
      <c r="M28" s="336"/>
      <c r="N28" s="337"/>
      <c r="O28" s="270"/>
      <c r="P28" s="178"/>
      <c r="Q28" s="256"/>
      <c r="R28" s="178"/>
      <c r="S28" s="178"/>
      <c r="T28" s="178"/>
      <c r="U28" s="178"/>
      <c r="V28" s="178"/>
      <c r="W28" s="178"/>
      <c r="X28" s="178"/>
      <c r="Y28" s="296"/>
    </row>
    <row r="29" ht="15" customHeight="1" spans="1:25">
      <c r="A29" s="178"/>
      <c r="B29" s="191"/>
      <c r="C29" s="201">
        <v>6</v>
      </c>
      <c r="D29" s="193" t="s">
        <v>42</v>
      </c>
      <c r="E29" s="194">
        <v>20000</v>
      </c>
      <c r="F29" s="194">
        <v>14613</v>
      </c>
      <c r="G29" s="194">
        <v>20000</v>
      </c>
      <c r="H29" s="193"/>
      <c r="I29" s="193"/>
      <c r="J29" s="193"/>
      <c r="K29" s="335"/>
      <c r="L29" s="336"/>
      <c r="M29" s="336"/>
      <c r="N29" s="337"/>
      <c r="O29" s="270"/>
      <c r="P29" s="178"/>
      <c r="Q29" s="178"/>
      <c r="R29" s="178"/>
      <c r="S29" s="178"/>
      <c r="T29" s="178"/>
      <c r="U29" s="178"/>
      <c r="V29" s="178"/>
      <c r="W29" s="178"/>
      <c r="X29" s="178"/>
      <c r="Y29" s="296"/>
    </row>
    <row r="30" ht="15" customHeight="1" spans="1:27">
      <c r="A30" s="178"/>
      <c r="B30" s="191"/>
      <c r="C30" s="201">
        <v>7</v>
      </c>
      <c r="D30" s="193" t="s">
        <v>43</v>
      </c>
      <c r="E30" s="194">
        <v>59280</v>
      </c>
      <c r="F30" s="194">
        <v>50890</v>
      </c>
      <c r="G30" s="194">
        <v>460000</v>
      </c>
      <c r="H30" s="193" t="s">
        <v>44</v>
      </c>
      <c r="I30" s="193"/>
      <c r="J30" s="193"/>
      <c r="K30" s="335"/>
      <c r="L30" s="336"/>
      <c r="M30" s="336"/>
      <c r="N30" s="337"/>
      <c r="O30" s="270"/>
      <c r="P30" s="178"/>
      <c r="Q30" s="178"/>
      <c r="R30" s="178"/>
      <c r="S30" s="178"/>
      <c r="T30" s="178"/>
      <c r="U30" s="178"/>
      <c r="V30" s="178"/>
      <c r="W30" s="178"/>
      <c r="X30" s="178"/>
      <c r="Y30" s="296"/>
      <c r="AA30" s="298" t="s">
        <v>45</v>
      </c>
    </row>
    <row r="31" ht="15" customHeight="1" spans="1:25">
      <c r="A31" s="178"/>
      <c r="B31" s="191"/>
      <c r="C31" s="201" t="s">
        <v>46</v>
      </c>
      <c r="D31" s="201"/>
      <c r="E31" s="194">
        <f>SUM(E24:E30)</f>
        <v>452080</v>
      </c>
      <c r="F31" s="194">
        <v>300149</v>
      </c>
      <c r="G31" s="194">
        <v>802800</v>
      </c>
      <c r="H31" s="193"/>
      <c r="I31" s="193"/>
      <c r="J31" s="193"/>
      <c r="K31" s="335"/>
      <c r="L31" s="336"/>
      <c r="M31" s="336"/>
      <c r="N31" s="337"/>
      <c r="O31" s="270"/>
      <c r="P31" s="178"/>
      <c r="Q31" s="178"/>
      <c r="R31" s="178"/>
      <c r="S31" s="178"/>
      <c r="T31" s="178"/>
      <c r="U31" s="178"/>
      <c r="V31" s="178"/>
      <c r="W31" s="178"/>
      <c r="X31" s="178"/>
      <c r="Y31" s="296"/>
    </row>
    <row r="32" ht="15" customHeight="1" spans="1:25">
      <c r="A32" s="178"/>
      <c r="B32" s="191" t="s">
        <v>47</v>
      </c>
      <c r="C32" s="201">
        <v>1</v>
      </c>
      <c r="D32" s="193" t="s">
        <v>48</v>
      </c>
      <c r="E32" s="194">
        <v>200000</v>
      </c>
      <c r="F32" s="194">
        <v>124861</v>
      </c>
      <c r="G32" s="194">
        <v>50000</v>
      </c>
      <c r="H32" s="193" t="s">
        <v>49</v>
      </c>
      <c r="I32" s="193"/>
      <c r="J32" s="193"/>
      <c r="K32" s="335"/>
      <c r="L32" s="336"/>
      <c r="M32" s="336"/>
      <c r="N32" s="337"/>
      <c r="O32" s="270"/>
      <c r="P32" s="178"/>
      <c r="Q32" s="178"/>
      <c r="R32" s="178"/>
      <c r="S32" s="178"/>
      <c r="T32" s="178"/>
      <c r="U32" s="178"/>
      <c r="V32" s="178"/>
      <c r="W32" s="178"/>
      <c r="X32" s="178"/>
      <c r="Y32" s="296"/>
    </row>
    <row r="33" ht="15" customHeight="1" spans="1:25">
      <c r="A33" s="178"/>
      <c r="B33" s="191"/>
      <c r="C33" s="201">
        <v>2</v>
      </c>
      <c r="D33" s="193" t="s">
        <v>50</v>
      </c>
      <c r="E33" s="194">
        <v>50000</v>
      </c>
      <c r="F33" s="194">
        <v>49100</v>
      </c>
      <c r="G33" s="194">
        <v>50000</v>
      </c>
      <c r="H33" s="193" t="s">
        <v>51</v>
      </c>
      <c r="I33" s="193"/>
      <c r="J33" s="193"/>
      <c r="K33" s="335"/>
      <c r="L33" s="336"/>
      <c r="M33" s="336"/>
      <c r="N33" s="337"/>
      <c r="O33" s="270"/>
      <c r="P33" s="178"/>
      <c r="Q33" s="178"/>
      <c r="R33" s="178"/>
      <c r="S33" s="178"/>
      <c r="T33" s="178"/>
      <c r="U33" s="178"/>
      <c r="V33" s="178"/>
      <c r="W33" s="178"/>
      <c r="X33" s="178"/>
      <c r="Y33" s="296"/>
    </row>
    <row r="34" ht="15" customHeight="1" spans="1:25">
      <c r="A34" s="178"/>
      <c r="B34" s="191"/>
      <c r="C34" s="201">
        <v>3</v>
      </c>
      <c r="D34" s="193" t="s">
        <v>52</v>
      </c>
      <c r="E34" s="194">
        <v>150000</v>
      </c>
      <c r="F34" s="194">
        <v>150000</v>
      </c>
      <c r="G34" s="194">
        <v>150000</v>
      </c>
      <c r="H34" s="193" t="s">
        <v>53</v>
      </c>
      <c r="I34" s="193"/>
      <c r="J34" s="193"/>
      <c r="K34" s="335"/>
      <c r="L34" s="336"/>
      <c r="M34" s="336"/>
      <c r="N34" s="337"/>
      <c r="O34" s="270"/>
      <c r="P34" s="178"/>
      <c r="Q34" s="178"/>
      <c r="R34" s="178"/>
      <c r="S34" s="178"/>
      <c r="T34" s="178"/>
      <c r="U34" s="178"/>
      <c r="V34" s="178"/>
      <c r="W34" s="178"/>
      <c r="X34" s="178"/>
      <c r="Y34" s="296"/>
    </row>
    <row r="35" ht="15" customHeight="1" spans="1:25">
      <c r="A35" s="178"/>
      <c r="B35" s="191"/>
      <c r="C35" s="201">
        <v>4</v>
      </c>
      <c r="D35" s="193" t="s">
        <v>54</v>
      </c>
      <c r="E35" s="194">
        <v>500000</v>
      </c>
      <c r="F35" s="194">
        <v>576850</v>
      </c>
      <c r="G35" s="194">
        <v>600000</v>
      </c>
      <c r="H35" s="193" t="s">
        <v>55</v>
      </c>
      <c r="I35" s="193"/>
      <c r="J35" s="193"/>
      <c r="K35" s="335"/>
      <c r="L35" s="336"/>
      <c r="M35" s="336"/>
      <c r="N35" s="337"/>
      <c r="O35" s="270"/>
      <c r="P35" s="178"/>
      <c r="Q35" s="178"/>
      <c r="R35" s="178"/>
      <c r="S35" s="178"/>
      <c r="T35" s="178"/>
      <c r="U35" s="178"/>
      <c r="V35" s="178"/>
      <c r="W35" s="178"/>
      <c r="X35" s="178"/>
      <c r="Y35" s="296"/>
    </row>
    <row r="36" ht="15" customHeight="1" spans="1:25">
      <c r="A36" s="178"/>
      <c r="B36" s="191"/>
      <c r="C36" s="201">
        <v>5</v>
      </c>
      <c r="D36" s="193" t="s">
        <v>56</v>
      </c>
      <c r="E36" s="194">
        <v>600000</v>
      </c>
      <c r="F36" s="194">
        <v>409083</v>
      </c>
      <c r="G36" s="194">
        <v>500000</v>
      </c>
      <c r="H36" s="193" t="s">
        <v>57</v>
      </c>
      <c r="I36" s="193"/>
      <c r="J36" s="193"/>
      <c r="K36" s="335"/>
      <c r="L36" s="336"/>
      <c r="M36" s="336"/>
      <c r="N36" s="337"/>
      <c r="O36" s="270"/>
      <c r="P36" s="256"/>
      <c r="Q36" s="178"/>
      <c r="R36" s="178"/>
      <c r="S36" s="178"/>
      <c r="T36" s="178"/>
      <c r="U36" s="178"/>
      <c r="V36" s="178"/>
      <c r="W36" s="178"/>
      <c r="X36" s="178"/>
      <c r="Y36" s="296"/>
    </row>
    <row r="37" ht="15" customHeight="1" spans="1:25">
      <c r="A37" s="178"/>
      <c r="B37" s="191"/>
      <c r="C37" s="201">
        <v>6</v>
      </c>
      <c r="D37" s="193" t="s">
        <v>58</v>
      </c>
      <c r="E37" s="194">
        <v>150000</v>
      </c>
      <c r="F37" s="194">
        <v>150000</v>
      </c>
      <c r="G37" s="194">
        <v>150000</v>
      </c>
      <c r="H37" s="193" t="s">
        <v>59</v>
      </c>
      <c r="I37" s="193"/>
      <c r="J37" s="193"/>
      <c r="K37" s="335"/>
      <c r="L37" s="336"/>
      <c r="M37" s="336"/>
      <c r="N37" s="337"/>
      <c r="O37" s="270"/>
      <c r="P37" s="178"/>
      <c r="Q37" s="178"/>
      <c r="R37" s="178"/>
      <c r="S37" s="178"/>
      <c r="T37" s="178"/>
      <c r="U37" s="178"/>
      <c r="V37" s="178"/>
      <c r="W37" s="178"/>
      <c r="X37" s="178"/>
      <c r="Y37" s="296"/>
    </row>
    <row r="38" ht="15" customHeight="1" spans="1:25">
      <c r="A38" s="178"/>
      <c r="B38" s="191"/>
      <c r="C38" s="201">
        <v>7</v>
      </c>
      <c r="D38" s="193" t="s">
        <v>60</v>
      </c>
      <c r="E38" s="194">
        <v>50000</v>
      </c>
      <c r="F38" s="194">
        <v>50000</v>
      </c>
      <c r="G38" s="194">
        <v>30000</v>
      </c>
      <c r="H38" s="193" t="s">
        <v>61</v>
      </c>
      <c r="I38" s="193"/>
      <c r="J38" s="193"/>
      <c r="K38" s="335"/>
      <c r="L38" s="336"/>
      <c r="M38" s="336"/>
      <c r="N38" s="337"/>
      <c r="O38" s="270"/>
      <c r="P38" s="178"/>
      <c r="Q38" s="178"/>
      <c r="R38" s="178"/>
      <c r="S38" s="178"/>
      <c r="T38" s="178"/>
      <c r="U38" s="178"/>
      <c r="V38" s="178"/>
      <c r="W38" s="178"/>
      <c r="X38" s="178"/>
      <c r="Y38" s="296"/>
    </row>
    <row r="39" ht="15" customHeight="1" spans="1:25">
      <c r="A39" s="178"/>
      <c r="B39" s="191"/>
      <c r="C39" s="201">
        <v>8</v>
      </c>
      <c r="D39" s="193" t="s">
        <v>43</v>
      </c>
      <c r="E39" s="194">
        <v>210000</v>
      </c>
      <c r="F39" s="194">
        <v>201816</v>
      </c>
      <c r="G39" s="194">
        <v>210000</v>
      </c>
      <c r="H39" s="193" t="s">
        <v>62</v>
      </c>
      <c r="I39" s="193"/>
      <c r="J39" s="193"/>
      <c r="K39" s="335"/>
      <c r="L39" s="336"/>
      <c r="M39" s="336"/>
      <c r="N39" s="337"/>
      <c r="O39" s="270"/>
      <c r="P39" s="178"/>
      <c r="Q39" s="178"/>
      <c r="R39" s="178"/>
      <c r="S39" s="178"/>
      <c r="T39" s="178"/>
      <c r="U39" s="178"/>
      <c r="V39" s="178"/>
      <c r="W39" s="178"/>
      <c r="X39" s="178"/>
      <c r="Y39" s="296"/>
    </row>
    <row r="40" ht="15" customHeight="1" spans="1:25">
      <c r="A40" s="178"/>
      <c r="B40" s="191"/>
      <c r="C40" s="187" t="s">
        <v>63</v>
      </c>
      <c r="D40" s="187"/>
      <c r="E40" s="194">
        <f>SUM(E32:E39)</f>
        <v>1910000</v>
      </c>
      <c r="F40" s="194">
        <v>1711710</v>
      </c>
      <c r="G40" s="194">
        <v>1740000</v>
      </c>
      <c r="H40" s="193"/>
      <c r="I40" s="193"/>
      <c r="J40" s="193"/>
      <c r="K40" s="335"/>
      <c r="L40" s="336"/>
      <c r="M40" s="336"/>
      <c r="N40" s="270"/>
      <c r="O40" s="270"/>
      <c r="P40" s="256"/>
      <c r="Q40" s="178"/>
      <c r="R40" s="178"/>
      <c r="S40" s="178"/>
      <c r="T40" s="178"/>
      <c r="U40" s="178"/>
      <c r="V40" s="178"/>
      <c r="W40" s="178"/>
      <c r="X40" s="178"/>
      <c r="Y40" s="296"/>
    </row>
    <row r="41" ht="15" customHeight="1" spans="1:25">
      <c r="A41" s="178"/>
      <c r="B41" s="200" t="s">
        <v>64</v>
      </c>
      <c r="C41" s="201"/>
      <c r="D41" s="201"/>
      <c r="E41" s="194">
        <v>40000</v>
      </c>
      <c r="F41" s="194">
        <v>22874</v>
      </c>
      <c r="G41" s="194">
        <v>40000</v>
      </c>
      <c r="H41" s="193" t="s">
        <v>65</v>
      </c>
      <c r="I41" s="193"/>
      <c r="J41" s="193"/>
      <c r="K41" s="335"/>
      <c r="L41" s="336"/>
      <c r="M41" s="336"/>
      <c r="N41" s="337"/>
      <c r="O41" s="270"/>
      <c r="P41" s="178"/>
      <c r="Q41" s="178"/>
      <c r="R41" s="178"/>
      <c r="S41" s="178"/>
      <c r="T41" s="178"/>
      <c r="U41" s="178"/>
      <c r="V41" s="178"/>
      <c r="W41" s="178"/>
      <c r="X41" s="178"/>
      <c r="Y41" s="296"/>
    </row>
    <row r="42" ht="15" customHeight="1" spans="1:25">
      <c r="A42" s="178"/>
      <c r="B42" s="200" t="s">
        <v>66</v>
      </c>
      <c r="C42" s="201"/>
      <c r="D42" s="201"/>
      <c r="E42" s="194">
        <v>200000</v>
      </c>
      <c r="F42" s="194">
        <v>7926</v>
      </c>
      <c r="G42" s="194">
        <v>200000</v>
      </c>
      <c r="H42" s="193" t="s">
        <v>67</v>
      </c>
      <c r="I42" s="193"/>
      <c r="J42" s="193"/>
      <c r="K42" s="335"/>
      <c r="L42" s="336"/>
      <c r="M42" s="336"/>
      <c r="N42" s="337"/>
      <c r="O42" s="270"/>
      <c r="P42" s="178"/>
      <c r="Q42" s="178"/>
      <c r="R42" s="178"/>
      <c r="S42" s="178"/>
      <c r="T42" s="178"/>
      <c r="U42" s="178"/>
      <c r="V42" s="178"/>
      <c r="W42" s="178"/>
      <c r="X42" s="178"/>
      <c r="Y42" s="296"/>
    </row>
    <row r="43" ht="15" customHeight="1" spans="1:25">
      <c r="A43" s="178"/>
      <c r="B43" s="200" t="s">
        <v>68</v>
      </c>
      <c r="C43" s="201"/>
      <c r="D43" s="201"/>
      <c r="E43" s="194">
        <v>50000</v>
      </c>
      <c r="F43" s="194">
        <v>0</v>
      </c>
      <c r="G43" s="194">
        <v>50000</v>
      </c>
      <c r="H43" s="193"/>
      <c r="I43" s="193"/>
      <c r="J43" s="193"/>
      <c r="K43" s="335"/>
      <c r="L43" s="336"/>
      <c r="M43" s="336"/>
      <c r="N43" s="338"/>
      <c r="O43" s="270"/>
      <c r="P43" s="178"/>
      <c r="Q43" s="178"/>
      <c r="R43" s="178"/>
      <c r="S43" s="178"/>
      <c r="T43" s="178"/>
      <c r="U43" s="178"/>
      <c r="V43" s="178"/>
      <c r="W43" s="178"/>
      <c r="X43" s="178"/>
      <c r="Y43" s="296"/>
    </row>
    <row r="44" ht="15" customHeight="1" spans="1:25">
      <c r="A44" s="178"/>
      <c r="B44" s="191" t="s">
        <v>69</v>
      </c>
      <c r="C44" s="187">
        <v>1</v>
      </c>
      <c r="D44" s="193" t="s">
        <v>70</v>
      </c>
      <c r="E44" s="194">
        <v>50000</v>
      </c>
      <c r="F44" s="194">
        <v>30000</v>
      </c>
      <c r="G44" s="194">
        <v>60000</v>
      </c>
      <c r="H44" s="193" t="s">
        <v>71</v>
      </c>
      <c r="I44" s="193"/>
      <c r="J44" s="193"/>
      <c r="K44" s="335"/>
      <c r="L44" s="336"/>
      <c r="M44" s="336"/>
      <c r="N44" s="337"/>
      <c r="O44" s="270"/>
      <c r="P44" s="178"/>
      <c r="Q44" s="178"/>
      <c r="R44" s="178"/>
      <c r="S44" s="178"/>
      <c r="T44" s="178"/>
      <c r="U44" s="178"/>
      <c r="V44" s="178"/>
      <c r="W44" s="178"/>
      <c r="X44" s="178"/>
      <c r="Y44" s="296"/>
    </row>
    <row r="45" ht="15" customHeight="1" spans="1:25">
      <c r="A45" s="178"/>
      <c r="B45" s="191"/>
      <c r="C45" s="187">
        <v>2</v>
      </c>
      <c r="D45" s="193" t="s">
        <v>72</v>
      </c>
      <c r="E45" s="194">
        <v>30000</v>
      </c>
      <c r="F45" s="194">
        <v>10000</v>
      </c>
      <c r="G45" s="194">
        <v>30000</v>
      </c>
      <c r="H45" s="193" t="s">
        <v>73</v>
      </c>
      <c r="I45" s="193"/>
      <c r="J45" s="193"/>
      <c r="K45" s="335"/>
      <c r="L45" s="336"/>
      <c r="M45" s="336"/>
      <c r="N45" s="337"/>
      <c r="O45" s="270"/>
      <c r="P45" s="178"/>
      <c r="Q45" s="178"/>
      <c r="R45" s="178"/>
      <c r="S45" s="178"/>
      <c r="T45" s="178"/>
      <c r="U45" s="178"/>
      <c r="V45" s="178"/>
      <c r="W45" s="178"/>
      <c r="X45" s="178"/>
      <c r="Y45" s="296"/>
    </row>
    <row r="46" ht="15" customHeight="1" spans="1:25">
      <c r="A46" s="178"/>
      <c r="B46" s="191"/>
      <c r="C46" s="187">
        <v>3</v>
      </c>
      <c r="D46" s="193" t="s">
        <v>74</v>
      </c>
      <c r="E46" s="194">
        <v>30000</v>
      </c>
      <c r="F46" s="194">
        <v>30000</v>
      </c>
      <c r="G46" s="194">
        <v>30000</v>
      </c>
      <c r="H46" s="193"/>
      <c r="I46" s="193"/>
      <c r="J46" s="193"/>
      <c r="K46" s="335"/>
      <c r="L46" s="336"/>
      <c r="M46" s="336"/>
      <c r="N46" s="337"/>
      <c r="O46" s="270"/>
      <c r="P46" s="178"/>
      <c r="Q46" s="178"/>
      <c r="R46" s="178"/>
      <c r="S46" s="178"/>
      <c r="T46" s="178"/>
      <c r="U46" s="178"/>
      <c r="V46" s="178"/>
      <c r="W46" s="178"/>
      <c r="X46" s="178"/>
      <c r="Y46" s="296"/>
    </row>
    <row r="47" ht="15" customHeight="1" spans="1:25">
      <c r="A47" s="178"/>
      <c r="B47" s="191"/>
      <c r="C47" s="187">
        <v>4</v>
      </c>
      <c r="D47" s="193" t="s">
        <v>75</v>
      </c>
      <c r="E47" s="194">
        <v>0</v>
      </c>
      <c r="F47" s="194">
        <v>0</v>
      </c>
      <c r="G47" s="194">
        <v>0</v>
      </c>
      <c r="H47" s="193"/>
      <c r="I47" s="193"/>
      <c r="J47" s="193"/>
      <c r="K47" s="335"/>
      <c r="L47" s="336"/>
      <c r="M47" s="336"/>
      <c r="N47" s="337"/>
      <c r="O47" s="270"/>
      <c r="P47" s="178"/>
      <c r="Q47" s="178"/>
      <c r="R47" s="178"/>
      <c r="S47" s="178"/>
      <c r="T47" s="178"/>
      <c r="U47" s="178"/>
      <c r="V47" s="178"/>
      <c r="W47" s="178"/>
      <c r="X47" s="178"/>
      <c r="Y47" s="296"/>
    </row>
    <row r="48" ht="15" customHeight="1" spans="1:25">
      <c r="A48" s="178"/>
      <c r="B48" s="191"/>
      <c r="C48" s="187">
        <v>5</v>
      </c>
      <c r="D48" s="193" t="s">
        <v>76</v>
      </c>
      <c r="E48" s="194">
        <v>200000</v>
      </c>
      <c r="F48" s="194">
        <v>200000</v>
      </c>
      <c r="G48" s="194">
        <v>200000</v>
      </c>
      <c r="H48" s="193"/>
      <c r="I48" s="193"/>
      <c r="J48" s="193"/>
      <c r="K48" s="335"/>
      <c r="L48" s="336"/>
      <c r="M48" s="336"/>
      <c r="N48" s="338"/>
      <c r="O48" s="270"/>
      <c r="P48" s="178"/>
      <c r="Q48" s="178"/>
      <c r="R48" s="178"/>
      <c r="S48" s="178"/>
      <c r="T48" s="178"/>
      <c r="U48" s="178"/>
      <c r="V48" s="178"/>
      <c r="W48" s="178"/>
      <c r="X48" s="178"/>
      <c r="Y48" s="296"/>
    </row>
    <row r="49" ht="15" customHeight="1" spans="1:25">
      <c r="A49" s="178"/>
      <c r="B49" s="191"/>
      <c r="C49" s="187">
        <v>6</v>
      </c>
      <c r="D49" s="193" t="s">
        <v>77</v>
      </c>
      <c r="E49" s="194">
        <v>50000</v>
      </c>
      <c r="F49" s="194">
        <v>0</v>
      </c>
      <c r="G49" s="194">
        <v>50000</v>
      </c>
      <c r="H49" s="193"/>
      <c r="I49" s="193"/>
      <c r="J49" s="193"/>
      <c r="K49" s="335"/>
      <c r="L49" s="336"/>
      <c r="M49" s="336"/>
      <c r="N49" s="338"/>
      <c r="O49" s="270"/>
      <c r="P49" s="178"/>
      <c r="Q49" s="178"/>
      <c r="R49" s="178"/>
      <c r="S49" s="178"/>
      <c r="T49" s="178"/>
      <c r="U49" s="178"/>
      <c r="V49" s="178"/>
      <c r="W49" s="178"/>
      <c r="X49" s="178"/>
      <c r="Y49" s="296"/>
    </row>
    <row r="50" ht="15" customHeight="1" spans="1:25">
      <c r="A50" s="178"/>
      <c r="B50" s="191"/>
      <c r="C50" s="187" t="s">
        <v>78</v>
      </c>
      <c r="D50" s="187"/>
      <c r="E50" s="194">
        <f>SUM(E44:E49)</f>
        <v>360000</v>
      </c>
      <c r="F50" s="194">
        <v>270000</v>
      </c>
      <c r="G50" s="194">
        <v>370000</v>
      </c>
      <c r="H50" s="193"/>
      <c r="I50" s="193"/>
      <c r="J50" s="193"/>
      <c r="K50" s="335"/>
      <c r="L50" s="336"/>
      <c r="M50" s="336"/>
      <c r="N50" s="337"/>
      <c r="O50" s="270"/>
      <c r="P50" s="178"/>
      <c r="Q50" s="178"/>
      <c r="R50" s="178"/>
      <c r="S50" s="178"/>
      <c r="T50" s="178"/>
      <c r="U50" s="178"/>
      <c r="V50" s="178"/>
      <c r="W50" s="178"/>
      <c r="X50" s="178"/>
      <c r="Y50" s="296"/>
    </row>
    <row r="51" ht="15" customHeight="1" spans="1:25">
      <c r="A51" s="178"/>
      <c r="B51" s="200" t="s">
        <v>79</v>
      </c>
      <c r="C51" s="201"/>
      <c r="D51" s="201"/>
      <c r="E51" s="194">
        <f>E31+E40+E41+E42+E43+E50</f>
        <v>3012080</v>
      </c>
      <c r="F51" s="194">
        <v>2312659</v>
      </c>
      <c r="G51" s="194">
        <v>3202800</v>
      </c>
      <c r="H51" s="213"/>
      <c r="I51" s="213"/>
      <c r="J51" s="213"/>
      <c r="K51" s="339"/>
      <c r="L51" s="270"/>
      <c r="M51" s="270"/>
      <c r="N51" s="256"/>
      <c r="O51" s="270"/>
      <c r="P51" s="256"/>
      <c r="Q51" s="178"/>
      <c r="R51" s="178"/>
      <c r="S51" s="178"/>
      <c r="T51" s="178"/>
      <c r="U51" s="178"/>
      <c r="V51" s="178"/>
      <c r="W51" s="178"/>
      <c r="X51" s="178"/>
      <c r="Y51" s="296"/>
    </row>
    <row r="52" ht="15" customHeight="1" spans="1:25">
      <c r="A52" s="178"/>
      <c r="B52" s="186" t="s">
        <v>80</v>
      </c>
      <c r="C52" s="187"/>
      <c r="D52" s="187"/>
      <c r="E52" s="194">
        <f>E20-E51</f>
        <v>3439750</v>
      </c>
      <c r="F52" s="194">
        <v>4253018</v>
      </c>
      <c r="G52" s="194">
        <v>3716418</v>
      </c>
      <c r="H52" s="195"/>
      <c r="I52" s="195"/>
      <c r="J52" s="195"/>
      <c r="K52" s="330"/>
      <c r="L52" s="331"/>
      <c r="M52" s="331"/>
      <c r="N52" s="333"/>
      <c r="O52" s="270"/>
      <c r="P52" s="256"/>
      <c r="Q52" s="178"/>
      <c r="R52" s="178"/>
      <c r="S52" s="178"/>
      <c r="T52" s="178"/>
      <c r="U52" s="178"/>
      <c r="V52" s="178"/>
      <c r="W52" s="178"/>
      <c r="X52" s="178"/>
      <c r="Y52" s="296"/>
    </row>
    <row r="53" ht="15" customHeight="1" spans="1:25">
      <c r="A53" s="178"/>
      <c r="B53" s="214" t="s">
        <v>81</v>
      </c>
      <c r="C53" s="215"/>
      <c r="D53" s="215"/>
      <c r="E53" s="216">
        <f>SUM(E51:E52)</f>
        <v>6451830</v>
      </c>
      <c r="F53" s="327">
        <v>6565677</v>
      </c>
      <c r="G53" s="327">
        <v>6919218</v>
      </c>
      <c r="H53" s="217"/>
      <c r="I53" s="218"/>
      <c r="J53" s="219"/>
      <c r="K53" s="330"/>
      <c r="L53" s="331"/>
      <c r="M53" s="331"/>
      <c r="N53" s="270"/>
      <c r="O53" s="270"/>
      <c r="P53" s="256"/>
      <c r="Q53" s="178"/>
      <c r="R53" s="178"/>
      <c r="S53" s="178"/>
      <c r="T53" s="178"/>
      <c r="U53" s="178"/>
      <c r="V53" s="178"/>
      <c r="W53" s="178"/>
      <c r="X53" s="178"/>
      <c r="Y53" s="296"/>
    </row>
    <row r="54" ht="15" customHeight="1" spans="3:7">
      <c r="C54" s="220"/>
      <c r="E54" s="221"/>
      <c r="F54" s="221"/>
      <c r="G54" s="221"/>
    </row>
    <row r="55" ht="15" customHeight="1" spans="2:13">
      <c r="B55" s="222" t="s">
        <v>82</v>
      </c>
      <c r="C55" s="223"/>
      <c r="D55" s="222"/>
      <c r="E55" s="221"/>
      <c r="F55" s="221"/>
      <c r="G55" s="221"/>
      <c r="H55" s="222"/>
      <c r="I55" s="222"/>
      <c r="J55" s="222"/>
      <c r="K55" s="222"/>
      <c r="L55" s="222"/>
      <c r="M55" s="222"/>
    </row>
    <row r="56" ht="15" customHeight="1" spans="2:14">
      <c r="B56" s="222" t="s">
        <v>3</v>
      </c>
      <c r="C56" s="223"/>
      <c r="D56" s="222"/>
      <c r="E56" s="221"/>
      <c r="F56" s="221"/>
      <c r="G56" s="221"/>
      <c r="H56" s="222"/>
      <c r="I56" s="222"/>
      <c r="J56" s="224" t="s">
        <v>4</v>
      </c>
      <c r="K56" s="224"/>
      <c r="L56" s="224"/>
      <c r="M56" s="224"/>
      <c r="N56" s="282"/>
    </row>
    <row r="57" ht="15" customHeight="1" spans="2:14">
      <c r="B57" s="225" t="s">
        <v>5</v>
      </c>
      <c r="C57" s="226"/>
      <c r="D57" s="226"/>
      <c r="E57" s="227" t="s">
        <v>6</v>
      </c>
      <c r="F57" s="227" t="s">
        <v>7</v>
      </c>
      <c r="G57" s="227" t="s">
        <v>8</v>
      </c>
      <c r="H57" s="226" t="s">
        <v>9</v>
      </c>
      <c r="I57" s="226"/>
      <c r="J57" s="226"/>
      <c r="K57" s="340"/>
      <c r="L57" s="341"/>
      <c r="M57" s="223"/>
      <c r="N57" s="220"/>
    </row>
    <row r="58" ht="15" customHeight="1" spans="2:14">
      <c r="B58" s="228">
        <v>1</v>
      </c>
      <c r="C58" s="229"/>
      <c r="D58" s="230" t="s">
        <v>83</v>
      </c>
      <c r="E58" s="231">
        <v>200000</v>
      </c>
      <c r="F58" s="231">
        <v>200000</v>
      </c>
      <c r="G58" s="231">
        <v>200000</v>
      </c>
      <c r="H58" s="232"/>
      <c r="I58" s="232"/>
      <c r="J58" s="232"/>
      <c r="K58" s="342"/>
      <c r="L58" s="343"/>
      <c r="M58" s="343"/>
      <c r="N58" s="288"/>
    </row>
    <row r="59" ht="15" customHeight="1" spans="2:14">
      <c r="B59" s="228">
        <v>2</v>
      </c>
      <c r="C59" s="229"/>
      <c r="D59" s="230" t="s">
        <v>29</v>
      </c>
      <c r="E59" s="231">
        <v>0</v>
      </c>
      <c r="F59" s="231">
        <v>60</v>
      </c>
      <c r="G59" s="231">
        <v>0</v>
      </c>
      <c r="H59" s="232"/>
      <c r="I59" s="232"/>
      <c r="J59" s="232"/>
      <c r="K59" s="342"/>
      <c r="L59" s="343"/>
      <c r="M59" s="343"/>
      <c r="N59" s="288"/>
    </row>
    <row r="60" ht="15" customHeight="1" spans="1:14">
      <c r="A60" s="233"/>
      <c r="B60" s="234">
        <v>3</v>
      </c>
      <c r="C60" s="235"/>
      <c r="D60" s="236" t="s">
        <v>84</v>
      </c>
      <c r="E60" s="237">
        <v>0</v>
      </c>
      <c r="F60" s="237">
        <v>0</v>
      </c>
      <c r="G60" s="237">
        <v>0</v>
      </c>
      <c r="H60" s="238"/>
      <c r="I60" s="238"/>
      <c r="J60" s="238"/>
      <c r="K60" s="342"/>
      <c r="L60" s="343"/>
      <c r="M60" s="343"/>
      <c r="N60" s="288"/>
    </row>
    <row r="61" ht="15" customHeight="1" spans="1:14">
      <c r="A61" s="233"/>
      <c r="B61" s="234">
        <v>4</v>
      </c>
      <c r="C61" s="235"/>
      <c r="D61" s="239" t="s">
        <v>85</v>
      </c>
      <c r="E61" s="237">
        <v>7131580</v>
      </c>
      <c r="F61" s="237">
        <v>7131580</v>
      </c>
      <c r="G61" s="237">
        <v>7531640</v>
      </c>
      <c r="H61" s="238"/>
      <c r="I61" s="238"/>
      <c r="J61" s="238"/>
      <c r="K61" s="342"/>
      <c r="L61" s="344"/>
      <c r="M61" s="343"/>
      <c r="N61" s="288"/>
    </row>
    <row r="62" ht="15" customHeight="1" spans="1:14">
      <c r="A62" s="233"/>
      <c r="B62" s="240" t="s">
        <v>86</v>
      </c>
      <c r="C62" s="241"/>
      <c r="D62" s="241"/>
      <c r="E62" s="242">
        <f>SUM(E58:E61)</f>
        <v>7331580</v>
      </c>
      <c r="F62" s="242">
        <v>7331640</v>
      </c>
      <c r="G62" s="242">
        <v>7731640</v>
      </c>
      <c r="H62" s="243"/>
      <c r="I62" s="243"/>
      <c r="J62" s="243"/>
      <c r="K62" s="345"/>
      <c r="L62" s="343"/>
      <c r="M62" s="343"/>
      <c r="N62" s="288"/>
    </row>
    <row r="63" ht="15" customHeight="1" spans="1:13">
      <c r="A63" s="233"/>
      <c r="B63" s="244"/>
      <c r="C63" s="244"/>
      <c r="D63" s="245"/>
      <c r="E63" s="246"/>
      <c r="F63" s="246"/>
      <c r="G63" s="246"/>
      <c r="H63" s="245"/>
      <c r="I63" s="245"/>
      <c r="J63" s="245"/>
      <c r="K63" s="222"/>
      <c r="L63" s="222"/>
      <c r="M63" s="222"/>
    </row>
    <row r="64" ht="15" customHeight="1" spans="1:13">
      <c r="A64" s="233"/>
      <c r="B64" s="245" t="s">
        <v>34</v>
      </c>
      <c r="C64" s="244"/>
      <c r="D64" s="245"/>
      <c r="E64" s="246"/>
      <c r="F64" s="246"/>
      <c r="G64" s="246"/>
      <c r="H64" s="245"/>
      <c r="I64" s="245"/>
      <c r="J64" s="245"/>
      <c r="K64" s="222"/>
      <c r="L64" s="222"/>
      <c r="M64" s="222"/>
    </row>
    <row r="65" ht="15" customHeight="1" spans="1:14">
      <c r="A65" s="233"/>
      <c r="B65" s="299" t="s">
        <v>5</v>
      </c>
      <c r="C65" s="300"/>
      <c r="D65" s="300"/>
      <c r="E65" s="301" t="s">
        <v>6</v>
      </c>
      <c r="F65" s="301" t="s">
        <v>87</v>
      </c>
      <c r="G65" s="301" t="s">
        <v>8</v>
      </c>
      <c r="H65" s="300" t="s">
        <v>9</v>
      </c>
      <c r="I65" s="300"/>
      <c r="J65" s="300"/>
      <c r="K65" s="340"/>
      <c r="L65" s="341"/>
      <c r="M65" s="223"/>
      <c r="N65" s="220"/>
    </row>
    <row r="66" ht="15" customHeight="1" spans="1:14">
      <c r="A66" s="233"/>
      <c r="B66" s="234">
        <v>1</v>
      </c>
      <c r="C66" s="235"/>
      <c r="D66" s="236" t="s">
        <v>88</v>
      </c>
      <c r="E66" s="237">
        <v>0</v>
      </c>
      <c r="F66" s="237">
        <v>0</v>
      </c>
      <c r="G66" s="237">
        <v>0</v>
      </c>
      <c r="H66" s="238"/>
      <c r="I66" s="238"/>
      <c r="J66" s="238"/>
      <c r="K66" s="342"/>
      <c r="L66" s="343"/>
      <c r="M66" s="343"/>
      <c r="N66" s="288"/>
    </row>
    <row r="67" ht="15" customHeight="1" spans="1:14">
      <c r="A67" s="233"/>
      <c r="B67" s="234">
        <v>2</v>
      </c>
      <c r="C67" s="235"/>
      <c r="D67" s="236" t="s">
        <v>43</v>
      </c>
      <c r="E67" s="237">
        <v>0</v>
      </c>
      <c r="F67" s="237">
        <v>0</v>
      </c>
      <c r="G67" s="237">
        <v>0</v>
      </c>
      <c r="H67" s="238"/>
      <c r="I67" s="238"/>
      <c r="J67" s="238"/>
      <c r="K67" s="342"/>
      <c r="L67" s="343"/>
      <c r="M67" s="343"/>
      <c r="N67" s="288"/>
    </row>
    <row r="68" ht="15" customHeight="1" spans="1:14">
      <c r="A68" s="233"/>
      <c r="B68" s="234" t="s">
        <v>89</v>
      </c>
      <c r="C68" s="235"/>
      <c r="D68" s="235"/>
      <c r="E68" s="302">
        <f>SUM(E66:E67)</f>
        <v>0</v>
      </c>
      <c r="F68" s="302">
        <v>0</v>
      </c>
      <c r="G68" s="302">
        <v>0</v>
      </c>
      <c r="H68" s="238"/>
      <c r="I68" s="238"/>
      <c r="J68" s="238"/>
      <c r="K68" s="345"/>
      <c r="L68" s="343"/>
      <c r="M68" s="343"/>
      <c r="N68" s="288"/>
    </row>
    <row r="69" ht="15" customHeight="1" spans="1:13">
      <c r="A69" s="233"/>
      <c r="B69" s="303" t="s">
        <v>90</v>
      </c>
      <c r="C69" s="304"/>
      <c r="D69" s="304"/>
      <c r="E69" s="237">
        <f>E62-E68</f>
        <v>7331580</v>
      </c>
      <c r="F69" s="237">
        <v>7331640</v>
      </c>
      <c r="G69" s="237">
        <v>7731640</v>
      </c>
      <c r="H69" s="236" t="s">
        <v>91</v>
      </c>
      <c r="I69" s="236"/>
      <c r="J69" s="236"/>
      <c r="K69" s="342"/>
      <c r="L69" s="343"/>
      <c r="M69" s="343"/>
    </row>
    <row r="70" ht="15" customHeight="1" spans="1:13">
      <c r="A70" s="233"/>
      <c r="B70" s="240" t="s">
        <v>81</v>
      </c>
      <c r="C70" s="241"/>
      <c r="D70" s="241"/>
      <c r="E70" s="305">
        <f>SUM(E68:E69)</f>
        <v>7331580</v>
      </c>
      <c r="F70" s="347">
        <v>7331640</v>
      </c>
      <c r="G70" s="347">
        <v>7731640</v>
      </c>
      <c r="H70" s="306"/>
      <c r="I70" s="307"/>
      <c r="J70" s="308"/>
      <c r="K70" s="342"/>
      <c r="L70" s="343"/>
      <c r="M70" s="343"/>
    </row>
    <row r="71" ht="14.25"/>
  </sheetData>
  <sheetProtection selectLockedCells="1" selectUnlockedCells="1"/>
  <mergeCells count="92">
    <mergeCell ref="A1:J1"/>
    <mergeCell ref="B2:J2"/>
    <mergeCell ref="B5:D5"/>
    <mergeCell ref="H5:J5"/>
    <mergeCell ref="B6:C6"/>
    <mergeCell ref="H6:J6"/>
    <mergeCell ref="H7:J7"/>
    <mergeCell ref="H8:J8"/>
    <mergeCell ref="H9:J9"/>
    <mergeCell ref="H10:J10"/>
    <mergeCell ref="H11:J11"/>
    <mergeCell ref="B12:C12"/>
    <mergeCell ref="H12:J12"/>
    <mergeCell ref="B13:C13"/>
    <mergeCell ref="H13:J13"/>
    <mergeCell ref="B14:C14"/>
    <mergeCell ref="H14:J14"/>
    <mergeCell ref="H15:J15"/>
    <mergeCell ref="H16:J16"/>
    <mergeCell ref="H17:J17"/>
    <mergeCell ref="H18:J18"/>
    <mergeCell ref="B20:D20"/>
    <mergeCell ref="H20:J20"/>
    <mergeCell ref="B23:D23"/>
    <mergeCell ref="H23:J23"/>
    <mergeCell ref="H24:J24"/>
    <mergeCell ref="H25:J25"/>
    <mergeCell ref="H26:J26"/>
    <mergeCell ref="H27:J27"/>
    <mergeCell ref="H28:J28"/>
    <mergeCell ref="H29:J29"/>
    <mergeCell ref="H30:J30"/>
    <mergeCell ref="C31:D31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C40:D40"/>
    <mergeCell ref="H40:J40"/>
    <mergeCell ref="B41:D41"/>
    <mergeCell ref="H41:J41"/>
    <mergeCell ref="B42:D42"/>
    <mergeCell ref="H42:J42"/>
    <mergeCell ref="B43:D43"/>
    <mergeCell ref="H43:J43"/>
    <mergeCell ref="H44:J44"/>
    <mergeCell ref="H45:J45"/>
    <mergeCell ref="H46:J46"/>
    <mergeCell ref="H47:J47"/>
    <mergeCell ref="H48:J48"/>
    <mergeCell ref="H49:J49"/>
    <mergeCell ref="C50:D50"/>
    <mergeCell ref="H50:J50"/>
    <mergeCell ref="B51:D51"/>
    <mergeCell ref="H51:J51"/>
    <mergeCell ref="B52:D52"/>
    <mergeCell ref="H52:J52"/>
    <mergeCell ref="B53:D53"/>
    <mergeCell ref="B57:D57"/>
    <mergeCell ref="H57:J57"/>
    <mergeCell ref="B58:C58"/>
    <mergeCell ref="H58:J58"/>
    <mergeCell ref="B59:C59"/>
    <mergeCell ref="H59:J59"/>
    <mergeCell ref="B60:C60"/>
    <mergeCell ref="H60:J60"/>
    <mergeCell ref="B61:C61"/>
    <mergeCell ref="H61:J61"/>
    <mergeCell ref="B62:D62"/>
    <mergeCell ref="H62:J62"/>
    <mergeCell ref="B65:D65"/>
    <mergeCell ref="H65:J65"/>
    <mergeCell ref="B66:C66"/>
    <mergeCell ref="H66:J66"/>
    <mergeCell ref="B67:C67"/>
    <mergeCell ref="H67:J67"/>
    <mergeCell ref="B68:D68"/>
    <mergeCell ref="H68:J68"/>
    <mergeCell ref="B69:D69"/>
    <mergeCell ref="H69:J69"/>
    <mergeCell ref="B70:D70"/>
    <mergeCell ref="B24:B31"/>
    <mergeCell ref="B32:B40"/>
    <mergeCell ref="B44:B50"/>
    <mergeCell ref="B7:C11"/>
    <mergeCell ref="B15:C17"/>
    <mergeCell ref="B18:C19"/>
  </mergeCells>
  <pageMargins left="0.699305555555556" right="0.699305555555556" top="0.75" bottom="0.75" header="0.511111111111111" footer="0.511111111111111"/>
  <pageSetup paperSize="9" scale="66" firstPageNumber="0" orientation="portrait" useFirstPageNumber="1" verticalDpi="3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4"/>
    <pageSetUpPr fitToPage="1"/>
  </sheetPr>
  <dimension ref="A1:N79"/>
  <sheetViews>
    <sheetView tabSelected="1" view="pageBreakPreview" zoomScale="120" zoomScaleNormal="100" zoomScaleSheetLayoutView="120" workbookViewId="0">
      <pane xSplit="4" ySplit="6" topLeftCell="E38" activePane="bottomRight" state="frozen"/>
      <selection/>
      <selection pane="topRight"/>
      <selection pane="bottomLeft"/>
      <selection pane="bottomRight" activeCell="H49" sqref="H49:J49"/>
    </sheetView>
  </sheetViews>
  <sheetFormatPr defaultColWidth="8.875" defaultRowHeight="13.5"/>
  <cols>
    <col min="1" max="1" width="2.125" customWidth="1"/>
    <col min="2" max="2" width="3.875" customWidth="1"/>
    <col min="3" max="3" width="4.75" style="1" customWidth="1"/>
    <col min="4" max="4" width="31" customWidth="1"/>
    <col min="5" max="5" width="17.125" customWidth="1"/>
    <col min="6" max="6" width="18.5" style="2" customWidth="1"/>
    <col min="7" max="7" width="16.625" style="2" customWidth="1"/>
    <col min="9" max="9" width="12.625" customWidth="1"/>
    <col min="10" max="10" width="22.25" customWidth="1"/>
  </cols>
  <sheetData>
    <row r="1" ht="26.45" customHeight="1" spans="1:10">
      <c r="A1" s="3" t="s">
        <v>92</v>
      </c>
      <c r="B1" s="3"/>
      <c r="C1" s="3"/>
      <c r="D1" s="3"/>
      <c r="E1" s="3"/>
      <c r="F1" s="3"/>
      <c r="G1" s="3"/>
      <c r="H1" s="3"/>
      <c r="I1" s="3"/>
      <c r="J1" s="3"/>
    </row>
    <row r="2" ht="17.25" spans="2:10">
      <c r="B2" s="4" t="s">
        <v>93</v>
      </c>
      <c r="C2" s="4"/>
      <c r="D2" s="4"/>
      <c r="E2" s="4"/>
      <c r="F2" s="4"/>
      <c r="G2" s="4"/>
      <c r="H2" s="4"/>
      <c r="I2" s="4"/>
      <c r="J2" s="4"/>
    </row>
    <row r="3" ht="9" customHeight="1" spans="2:10">
      <c r="B3" s="5"/>
      <c r="C3" s="5"/>
      <c r="D3" s="5"/>
      <c r="E3" s="5"/>
      <c r="F3" s="5"/>
      <c r="G3" s="5"/>
      <c r="H3" s="5"/>
      <c r="I3" s="5"/>
      <c r="J3" s="5"/>
    </row>
    <row r="4" ht="14.25" spans="2:10">
      <c r="B4" s="6" t="s">
        <v>2</v>
      </c>
      <c r="C4" s="6"/>
      <c r="D4" s="6"/>
      <c r="E4" s="6"/>
      <c r="F4" s="6"/>
      <c r="G4" s="6"/>
      <c r="H4" s="6"/>
      <c r="I4" s="6"/>
      <c r="J4" s="6"/>
    </row>
    <row r="5" ht="15" spans="2:10">
      <c r="B5" s="6" t="s">
        <v>3</v>
      </c>
      <c r="C5" s="6"/>
      <c r="D5" s="6"/>
      <c r="E5" s="6"/>
      <c r="F5" s="6"/>
      <c r="G5" s="6"/>
      <c r="H5" s="6"/>
      <c r="I5" s="6"/>
      <c r="J5" s="132" t="s">
        <v>4</v>
      </c>
    </row>
    <row r="6" ht="15" customHeight="1" spans="2:10">
      <c r="B6" s="7" t="s">
        <v>5</v>
      </c>
      <c r="C6" s="8"/>
      <c r="D6" s="8"/>
      <c r="E6" s="9" t="s">
        <v>94</v>
      </c>
      <c r="F6" s="10" t="s">
        <v>95</v>
      </c>
      <c r="G6" s="11" t="s">
        <v>96</v>
      </c>
      <c r="H6" s="8" t="s">
        <v>9</v>
      </c>
      <c r="I6" s="8"/>
      <c r="J6" s="133"/>
    </row>
    <row r="7" ht="15" customHeight="1" spans="2:10">
      <c r="B7" s="12">
        <v>1</v>
      </c>
      <c r="C7" s="13"/>
      <c r="D7" s="14" t="s">
        <v>10</v>
      </c>
      <c r="E7" s="15">
        <v>2136000</v>
      </c>
      <c r="F7" s="15">
        <v>2136400</v>
      </c>
      <c r="G7" s="17">
        <f t="shared" ref="G7:G20" si="0">F7-E7</f>
        <v>400</v>
      </c>
      <c r="H7" s="18" t="s">
        <v>97</v>
      </c>
      <c r="I7" s="18"/>
      <c r="J7" s="134"/>
    </row>
    <row r="8" ht="15" customHeight="1" spans="2:10">
      <c r="B8" s="19" t="s">
        <v>98</v>
      </c>
      <c r="C8" s="20"/>
      <c r="D8" s="21" t="s">
        <v>13</v>
      </c>
      <c r="E8" s="22">
        <v>294000</v>
      </c>
      <c r="F8" s="23">
        <v>294000</v>
      </c>
      <c r="G8" s="23">
        <f>F8-E8</f>
        <v>0</v>
      </c>
      <c r="H8" s="24" t="s">
        <v>99</v>
      </c>
      <c r="I8" s="24"/>
      <c r="J8" s="135"/>
    </row>
    <row r="9" ht="15" customHeight="1" spans="2:10">
      <c r="B9" s="19"/>
      <c r="C9" s="20"/>
      <c r="D9" s="21" t="s">
        <v>15</v>
      </c>
      <c r="E9" s="22">
        <v>0</v>
      </c>
      <c r="F9" s="23">
        <v>0</v>
      </c>
      <c r="G9" s="23">
        <f>F9-E9</f>
        <v>0</v>
      </c>
      <c r="H9" s="25"/>
      <c r="I9" s="25"/>
      <c r="J9" s="136"/>
    </row>
    <row r="10" ht="15" customHeight="1" spans="2:10">
      <c r="B10" s="19"/>
      <c r="C10" s="20"/>
      <c r="D10" s="26" t="s">
        <v>100</v>
      </c>
      <c r="E10" s="22">
        <v>67200</v>
      </c>
      <c r="F10" s="27">
        <v>67200</v>
      </c>
      <c r="G10" s="23">
        <f>F10-E10</f>
        <v>0</v>
      </c>
      <c r="H10" s="24" t="s">
        <v>101</v>
      </c>
      <c r="I10" s="24"/>
      <c r="J10" s="135"/>
    </row>
    <row r="11" ht="15" customHeight="1" spans="2:10">
      <c r="B11" s="19"/>
      <c r="C11" s="20"/>
      <c r="D11" s="21" t="s">
        <v>19</v>
      </c>
      <c r="E11" s="22">
        <v>38000</v>
      </c>
      <c r="F11" s="27">
        <v>38000</v>
      </c>
      <c r="G11" s="23">
        <f>F11-E11</f>
        <v>0</v>
      </c>
      <c r="H11" s="28"/>
      <c r="I11" s="137"/>
      <c r="J11" s="138"/>
    </row>
    <row r="12" ht="15" customHeight="1" spans="2:10">
      <c r="B12" s="19"/>
      <c r="C12" s="20"/>
      <c r="D12" s="29" t="s">
        <v>20</v>
      </c>
      <c r="E12" s="30">
        <v>20000</v>
      </c>
      <c r="F12" s="27">
        <v>20000</v>
      </c>
      <c r="G12" s="23">
        <f>F12-E12</f>
        <v>0</v>
      </c>
      <c r="H12" s="25"/>
      <c r="I12" s="25"/>
      <c r="J12" s="136"/>
    </row>
    <row r="13" ht="15" customHeight="1" spans="2:10">
      <c r="B13" s="31">
        <v>3</v>
      </c>
      <c r="C13" s="32"/>
      <c r="D13" s="21" t="s">
        <v>21</v>
      </c>
      <c r="E13" s="22">
        <v>121000</v>
      </c>
      <c r="F13" s="34">
        <v>110000</v>
      </c>
      <c r="G13" s="23">
        <f>F13-E13</f>
        <v>-11000</v>
      </c>
      <c r="H13" s="25"/>
      <c r="I13" s="25"/>
      <c r="J13" s="136"/>
    </row>
    <row r="14" ht="15" customHeight="1" spans="2:10">
      <c r="B14" s="31">
        <v>4</v>
      </c>
      <c r="C14" s="32"/>
      <c r="D14" s="21" t="s">
        <v>23</v>
      </c>
      <c r="E14" s="22">
        <v>0</v>
      </c>
      <c r="F14" s="23">
        <v>222050</v>
      </c>
      <c r="G14" s="23">
        <f>F14-E14</f>
        <v>222050</v>
      </c>
      <c r="H14" s="25" t="s">
        <v>102</v>
      </c>
      <c r="I14" s="25"/>
      <c r="J14" s="136"/>
    </row>
    <row r="15" ht="15" customHeight="1" spans="2:10">
      <c r="B15" s="31">
        <v>5</v>
      </c>
      <c r="C15" s="32"/>
      <c r="D15" s="21" t="s">
        <v>24</v>
      </c>
      <c r="E15" s="22">
        <v>60000</v>
      </c>
      <c r="F15" s="23">
        <v>70000</v>
      </c>
      <c r="G15" s="23">
        <f>F15-E15</f>
        <v>10000</v>
      </c>
      <c r="H15" s="25"/>
      <c r="I15" s="25"/>
      <c r="J15" s="136"/>
    </row>
    <row r="16" ht="18" customHeight="1" spans="2:10">
      <c r="B16" s="35" t="s">
        <v>103</v>
      </c>
      <c r="C16" s="36"/>
      <c r="D16" s="21" t="s">
        <v>26</v>
      </c>
      <c r="E16" s="22">
        <v>10000</v>
      </c>
      <c r="F16" s="23">
        <v>20000</v>
      </c>
      <c r="G16" s="23">
        <f>F16-E16</f>
        <v>10000</v>
      </c>
      <c r="H16" s="25"/>
      <c r="I16" s="25"/>
      <c r="J16" s="136"/>
    </row>
    <row r="17" ht="18" customHeight="1" spans="2:10">
      <c r="B17" s="35"/>
      <c r="C17" s="36"/>
      <c r="D17" s="21" t="s">
        <v>27</v>
      </c>
      <c r="E17" s="22">
        <v>50000</v>
      </c>
      <c r="F17" s="34">
        <v>52062</v>
      </c>
      <c r="G17" s="23">
        <f>F17-E17</f>
        <v>2062</v>
      </c>
      <c r="H17" s="25" t="s">
        <v>104</v>
      </c>
      <c r="I17" s="25"/>
      <c r="J17" s="136"/>
    </row>
    <row r="18" ht="18" customHeight="1" spans="2:10">
      <c r="B18" s="35"/>
      <c r="C18" s="36"/>
      <c r="D18" s="21" t="s">
        <v>29</v>
      </c>
      <c r="E18" s="22">
        <v>0</v>
      </c>
      <c r="F18" s="23">
        <v>30</v>
      </c>
      <c r="G18" s="23">
        <f>F18-E18</f>
        <v>30</v>
      </c>
      <c r="H18" s="25"/>
      <c r="I18" s="25"/>
      <c r="J18" s="136"/>
    </row>
    <row r="19" ht="15" customHeight="1" spans="2:10">
      <c r="B19" s="37">
        <v>7</v>
      </c>
      <c r="C19" s="38"/>
      <c r="D19" s="39" t="s">
        <v>30</v>
      </c>
      <c r="E19" s="312">
        <v>3808807</v>
      </c>
      <c r="F19" s="106">
        <v>3808807</v>
      </c>
      <c r="G19" s="42">
        <f>F19-E19</f>
        <v>0</v>
      </c>
      <c r="H19" s="43" t="s">
        <v>105</v>
      </c>
      <c r="I19" s="43"/>
      <c r="J19" s="139"/>
    </row>
    <row r="20" ht="15" customHeight="1" spans="2:10">
      <c r="B20" s="37"/>
      <c r="C20" s="38"/>
      <c r="D20" s="44" t="s">
        <v>32</v>
      </c>
      <c r="E20" s="45">
        <v>0</v>
      </c>
      <c r="F20" s="46">
        <v>0</v>
      </c>
      <c r="G20" s="47">
        <f>F20-E20</f>
        <v>0</v>
      </c>
      <c r="H20" s="48"/>
      <c r="I20" s="140"/>
      <c r="J20" s="141"/>
    </row>
    <row r="21" ht="15" customHeight="1" spans="2:11">
      <c r="B21" s="49" t="s">
        <v>33</v>
      </c>
      <c r="C21" s="50"/>
      <c r="D21" s="50"/>
      <c r="E21" s="51">
        <f t="shared" ref="E21:G21" si="1">SUM(E7:E20)</f>
        <v>6605007</v>
      </c>
      <c r="F21" s="51">
        <f>SUM(F7:F20)</f>
        <v>6838549</v>
      </c>
      <c r="G21" s="51">
        <f>SUM(G7:G20)</f>
        <v>233542</v>
      </c>
      <c r="H21" s="52"/>
      <c r="I21" s="52"/>
      <c r="J21" s="142"/>
      <c r="K21" s="143"/>
    </row>
    <row r="22" ht="3.75" customHeight="1" spans="2:10">
      <c r="B22" s="53"/>
      <c r="C22" s="53"/>
      <c r="D22" s="53"/>
      <c r="E22" s="54"/>
      <c r="F22" s="54"/>
      <c r="G22" s="54"/>
      <c r="H22" s="55"/>
      <c r="I22" s="55"/>
      <c r="J22" s="55"/>
    </row>
    <row r="23" ht="15" customHeight="1" spans="2:10">
      <c r="B23" s="6" t="s">
        <v>34</v>
      </c>
      <c r="C23" s="6"/>
      <c r="D23" s="6"/>
      <c r="E23" s="6"/>
      <c r="F23" s="6"/>
      <c r="G23" s="6"/>
      <c r="H23" s="6"/>
      <c r="I23" s="6"/>
      <c r="J23" s="132" t="s">
        <v>4</v>
      </c>
    </row>
    <row r="24" ht="15" customHeight="1" spans="2:10">
      <c r="B24" s="7" t="s">
        <v>5</v>
      </c>
      <c r="C24" s="8"/>
      <c r="D24" s="8"/>
      <c r="E24" s="9" t="s">
        <v>94</v>
      </c>
      <c r="F24" s="10" t="s">
        <v>95</v>
      </c>
      <c r="G24" s="11" t="s">
        <v>96</v>
      </c>
      <c r="H24" s="8" t="s">
        <v>9</v>
      </c>
      <c r="I24" s="8"/>
      <c r="J24" s="133"/>
    </row>
    <row r="25" ht="15" customHeight="1" spans="2:10">
      <c r="B25" s="56" t="s">
        <v>35</v>
      </c>
      <c r="C25" s="57">
        <v>1</v>
      </c>
      <c r="D25" s="58" t="s">
        <v>36</v>
      </c>
      <c r="E25" s="17">
        <v>100000</v>
      </c>
      <c r="F25" s="15">
        <v>41786</v>
      </c>
      <c r="G25" s="17">
        <f t="shared" ref="G25:G31" si="2">F25-E25</f>
        <v>-58214</v>
      </c>
      <c r="H25" s="60" t="s">
        <v>106</v>
      </c>
      <c r="I25" s="60"/>
      <c r="J25" s="144"/>
    </row>
    <row r="26" ht="15" customHeight="1" spans="2:10">
      <c r="B26" s="56"/>
      <c r="C26" s="61">
        <v>2</v>
      </c>
      <c r="D26" s="62" t="s">
        <v>38</v>
      </c>
      <c r="E26" s="23">
        <v>50000</v>
      </c>
      <c r="F26" s="23">
        <v>44334</v>
      </c>
      <c r="G26" s="23">
        <f>F26-E26</f>
        <v>-5666</v>
      </c>
      <c r="H26" s="63"/>
      <c r="I26" s="63"/>
      <c r="J26" s="145"/>
    </row>
    <row r="27" ht="15" customHeight="1" spans="2:10">
      <c r="B27" s="56"/>
      <c r="C27" s="61">
        <v>3</v>
      </c>
      <c r="D27" s="62" t="s">
        <v>39</v>
      </c>
      <c r="E27" s="23">
        <v>0</v>
      </c>
      <c r="F27" s="27">
        <v>0</v>
      </c>
      <c r="G27" s="23">
        <f>F27-E27</f>
        <v>0</v>
      </c>
      <c r="H27" s="63"/>
      <c r="I27" s="63"/>
      <c r="J27" s="145"/>
    </row>
    <row r="28" ht="15" customHeight="1" spans="2:10">
      <c r="B28" s="56"/>
      <c r="C28" s="61">
        <v>4</v>
      </c>
      <c r="D28" s="62" t="s">
        <v>40</v>
      </c>
      <c r="E28" s="23">
        <v>52800</v>
      </c>
      <c r="F28" s="27">
        <v>53400</v>
      </c>
      <c r="G28" s="23">
        <f>F28-E28</f>
        <v>600</v>
      </c>
      <c r="H28" s="63" t="s">
        <v>107</v>
      </c>
      <c r="I28" s="63"/>
      <c r="J28" s="145"/>
    </row>
    <row r="29" ht="15" customHeight="1" spans="2:10">
      <c r="B29" s="56"/>
      <c r="C29" s="61">
        <v>5</v>
      </c>
      <c r="D29" s="62" t="s">
        <v>41</v>
      </c>
      <c r="E29" s="23">
        <v>120000</v>
      </c>
      <c r="F29" s="27">
        <v>100222</v>
      </c>
      <c r="G29" s="23">
        <f>F29-E29</f>
        <v>-19778</v>
      </c>
      <c r="H29" s="63" t="s">
        <v>108</v>
      </c>
      <c r="I29" s="63"/>
      <c r="J29" s="145"/>
    </row>
    <row r="30" ht="15" customHeight="1" spans="2:10">
      <c r="B30" s="56"/>
      <c r="C30" s="61">
        <v>6</v>
      </c>
      <c r="D30" s="62" t="s">
        <v>42</v>
      </c>
      <c r="E30" s="23">
        <v>20000</v>
      </c>
      <c r="F30" s="27">
        <v>9568</v>
      </c>
      <c r="G30" s="23">
        <f>F30-E30</f>
        <v>-10432</v>
      </c>
      <c r="H30" s="63" t="s">
        <v>109</v>
      </c>
      <c r="I30" s="63"/>
      <c r="J30" s="145"/>
    </row>
    <row r="31" ht="15" customHeight="1" spans="2:10">
      <c r="B31" s="56"/>
      <c r="C31" s="61">
        <v>7</v>
      </c>
      <c r="D31" s="62" t="s">
        <v>43</v>
      </c>
      <c r="E31" s="23">
        <v>100000</v>
      </c>
      <c r="F31" s="313">
        <v>125894</v>
      </c>
      <c r="G31" s="23">
        <f>F31-E31</f>
        <v>25894</v>
      </c>
      <c r="H31" s="64" t="s">
        <v>110</v>
      </c>
      <c r="I31" s="64"/>
      <c r="J31" s="146"/>
    </row>
    <row r="32" ht="15" customHeight="1" spans="2:10">
      <c r="B32" s="56"/>
      <c r="C32" s="66" t="s">
        <v>46</v>
      </c>
      <c r="D32" s="66"/>
      <c r="E32" s="47">
        <v>442800</v>
      </c>
      <c r="F32" s="68">
        <f>SUM(F25:F31)</f>
        <v>375204</v>
      </c>
      <c r="G32" s="68">
        <f>SUM(G25:G31)</f>
        <v>-67596</v>
      </c>
      <c r="H32" s="69"/>
      <c r="I32" s="69"/>
      <c r="J32" s="147"/>
    </row>
    <row r="33" ht="15" customHeight="1" spans="2:10">
      <c r="B33" s="70" t="s">
        <v>47</v>
      </c>
      <c r="C33" s="71">
        <v>1</v>
      </c>
      <c r="D33" s="72" t="s">
        <v>48</v>
      </c>
      <c r="E33" s="73">
        <v>200000</v>
      </c>
      <c r="F33" s="15">
        <v>205817</v>
      </c>
      <c r="G33" s="17">
        <f t="shared" ref="G33:G40" si="3">F33-E33</f>
        <v>5817</v>
      </c>
      <c r="H33" s="75" t="s">
        <v>111</v>
      </c>
      <c r="I33" s="148"/>
      <c r="J33" s="149"/>
    </row>
    <row r="34" ht="15" customHeight="1" spans="2:10">
      <c r="B34" s="70"/>
      <c r="C34" s="61">
        <v>2</v>
      </c>
      <c r="D34" s="62" t="s">
        <v>50</v>
      </c>
      <c r="E34" s="23">
        <v>50000</v>
      </c>
      <c r="F34" s="27">
        <v>49316</v>
      </c>
      <c r="G34" s="23">
        <f>F34-E34</f>
        <v>-684</v>
      </c>
      <c r="H34" s="63" t="s">
        <v>112</v>
      </c>
      <c r="I34" s="63"/>
      <c r="J34" s="145"/>
    </row>
    <row r="35" ht="15" customHeight="1" spans="2:10">
      <c r="B35" s="70"/>
      <c r="C35" s="61">
        <v>3</v>
      </c>
      <c r="D35" s="62" t="s">
        <v>52</v>
      </c>
      <c r="E35" s="42">
        <v>150000</v>
      </c>
      <c r="F35" s="23">
        <v>150000</v>
      </c>
      <c r="G35" s="23">
        <f>F35-E35</f>
        <v>0</v>
      </c>
      <c r="H35" s="63" t="s">
        <v>53</v>
      </c>
      <c r="I35" s="63"/>
      <c r="J35" s="145"/>
    </row>
    <row r="36" ht="15" customHeight="1" spans="2:10">
      <c r="B36" s="70"/>
      <c r="C36" s="61">
        <v>4</v>
      </c>
      <c r="D36" s="62" t="s">
        <v>54</v>
      </c>
      <c r="E36" s="23">
        <v>550000</v>
      </c>
      <c r="F36" s="23">
        <v>556496</v>
      </c>
      <c r="G36" s="23">
        <f>F36-E36</f>
        <v>6496</v>
      </c>
      <c r="H36" s="63" t="s">
        <v>55</v>
      </c>
      <c r="I36" s="63"/>
      <c r="J36" s="145"/>
    </row>
    <row r="37" ht="15" customHeight="1" spans="2:10">
      <c r="B37" s="70"/>
      <c r="C37" s="61">
        <v>5</v>
      </c>
      <c r="D37" s="62" t="s">
        <v>56</v>
      </c>
      <c r="E37" s="23">
        <v>600000</v>
      </c>
      <c r="F37" s="23">
        <v>534350</v>
      </c>
      <c r="G37" s="23">
        <f>F37-E37</f>
        <v>-65650</v>
      </c>
      <c r="H37" s="63" t="s">
        <v>113</v>
      </c>
      <c r="I37" s="63"/>
      <c r="J37" s="145"/>
    </row>
    <row r="38" ht="15" customHeight="1" spans="2:10">
      <c r="B38" s="70"/>
      <c r="C38" s="61">
        <v>6</v>
      </c>
      <c r="D38" s="62" t="s">
        <v>58</v>
      </c>
      <c r="E38" s="23">
        <v>150000</v>
      </c>
      <c r="F38" s="23">
        <v>150000</v>
      </c>
      <c r="G38" s="23">
        <f>F38-E38</f>
        <v>0</v>
      </c>
      <c r="H38" s="77" t="s">
        <v>59</v>
      </c>
      <c r="I38" s="77"/>
      <c r="J38" s="150"/>
    </row>
    <row r="39" ht="15" customHeight="1" spans="2:10">
      <c r="B39" s="70"/>
      <c r="C39" s="61">
        <v>7</v>
      </c>
      <c r="D39" s="62" t="s">
        <v>60</v>
      </c>
      <c r="E39" s="23">
        <v>50000</v>
      </c>
      <c r="F39" s="27">
        <v>50000</v>
      </c>
      <c r="G39" s="23">
        <f>F39-E39</f>
        <v>0</v>
      </c>
      <c r="H39" s="78" t="s">
        <v>61</v>
      </c>
      <c r="I39" s="78"/>
      <c r="J39" s="151"/>
    </row>
    <row r="40" ht="15" customHeight="1" spans="2:10">
      <c r="B40" s="70"/>
      <c r="C40" s="61">
        <v>8</v>
      </c>
      <c r="D40" s="62" t="s">
        <v>43</v>
      </c>
      <c r="E40" s="23">
        <v>340000</v>
      </c>
      <c r="F40" s="313">
        <v>212892</v>
      </c>
      <c r="G40" s="23">
        <f>F40-E40</f>
        <v>-127108</v>
      </c>
      <c r="H40" s="314" t="s">
        <v>114</v>
      </c>
      <c r="I40" s="314"/>
      <c r="J40" s="315"/>
    </row>
    <row r="41" ht="15" customHeight="1" spans="2:10">
      <c r="B41" s="70"/>
      <c r="C41" s="81" t="s">
        <v>63</v>
      </c>
      <c r="D41" s="81"/>
      <c r="E41" s="47">
        <f t="shared" ref="E41:G41" si="4">SUM(E33:E40)</f>
        <v>2090000</v>
      </c>
      <c r="F41" s="82">
        <f>SUM(F33:F40)</f>
        <v>1908871</v>
      </c>
      <c r="G41" s="68">
        <f>SUM(G33:G40)</f>
        <v>-181129</v>
      </c>
      <c r="H41" s="69"/>
      <c r="I41" s="69"/>
      <c r="J41" s="147"/>
    </row>
    <row r="42" ht="15" customHeight="1" spans="2:10">
      <c r="B42" s="83" t="s">
        <v>64</v>
      </c>
      <c r="C42" s="84"/>
      <c r="D42" s="84"/>
      <c r="E42" s="85">
        <v>50000</v>
      </c>
      <c r="F42" s="313">
        <v>23346</v>
      </c>
      <c r="G42" s="86">
        <f t="shared" ref="G42:G51" si="5">F42-E42</f>
        <v>-26654</v>
      </c>
      <c r="H42" s="87" t="s">
        <v>115</v>
      </c>
      <c r="I42" s="87"/>
      <c r="J42" s="153"/>
    </row>
    <row r="43" ht="15" customHeight="1" spans="2:10">
      <c r="B43" s="83" t="s">
        <v>66</v>
      </c>
      <c r="C43" s="84"/>
      <c r="D43" s="84"/>
      <c r="E43" s="94">
        <v>200000</v>
      </c>
      <c r="F43" s="95">
        <v>171328</v>
      </c>
      <c r="G43" s="90">
        <f>F43-E43</f>
        <v>-28672</v>
      </c>
      <c r="H43" s="87" t="s">
        <v>67</v>
      </c>
      <c r="I43" s="87"/>
      <c r="J43" s="153"/>
    </row>
    <row r="44" ht="15" customHeight="1" spans="2:10">
      <c r="B44" s="92" t="s">
        <v>68</v>
      </c>
      <c r="C44" s="93"/>
      <c r="D44" s="93"/>
      <c r="E44" s="94">
        <v>50000</v>
      </c>
      <c r="F44" s="95">
        <v>57491</v>
      </c>
      <c r="G44" s="90">
        <f>F44-E44</f>
        <v>7491</v>
      </c>
      <c r="H44" s="91" t="s">
        <v>116</v>
      </c>
      <c r="I44" s="91"/>
      <c r="J44" s="154"/>
    </row>
    <row r="45" ht="15" customHeight="1" spans="2:10">
      <c r="B45" s="96" t="s">
        <v>69</v>
      </c>
      <c r="C45" s="97">
        <v>1</v>
      </c>
      <c r="D45" s="98" t="s">
        <v>70</v>
      </c>
      <c r="E45" s="17">
        <v>60000</v>
      </c>
      <c r="F45" s="99">
        <v>45000</v>
      </c>
      <c r="G45" s="100">
        <f>F45-E45</f>
        <v>-15000</v>
      </c>
      <c r="H45" s="60" t="s">
        <v>71</v>
      </c>
      <c r="I45" s="60"/>
      <c r="J45" s="144"/>
    </row>
    <row r="46" ht="15" customHeight="1" spans="2:10">
      <c r="B46" s="101"/>
      <c r="C46" s="102">
        <v>2</v>
      </c>
      <c r="D46" s="103" t="s">
        <v>72</v>
      </c>
      <c r="E46" s="23">
        <v>30000</v>
      </c>
      <c r="F46" s="27">
        <v>10000</v>
      </c>
      <c r="G46" s="104">
        <f>F46-E46</f>
        <v>-20000</v>
      </c>
      <c r="H46" s="63" t="s">
        <v>73</v>
      </c>
      <c r="I46" s="63"/>
      <c r="J46" s="145"/>
    </row>
    <row r="47" ht="15" customHeight="1" spans="2:10">
      <c r="B47" s="101"/>
      <c r="C47" s="102">
        <v>3</v>
      </c>
      <c r="D47" s="103" t="s">
        <v>74</v>
      </c>
      <c r="E47" s="23">
        <v>30000</v>
      </c>
      <c r="F47" s="34">
        <f>17843+12000</f>
        <v>29843</v>
      </c>
      <c r="G47" s="104">
        <f>F47-E47</f>
        <v>-157</v>
      </c>
      <c r="H47" s="64" t="s">
        <v>117</v>
      </c>
      <c r="I47" s="64"/>
      <c r="J47" s="146"/>
    </row>
    <row r="48" ht="15" customHeight="1" spans="2:10">
      <c r="B48" s="101"/>
      <c r="C48" s="102">
        <v>4</v>
      </c>
      <c r="D48" s="103" t="s">
        <v>75</v>
      </c>
      <c r="E48" s="23">
        <v>0</v>
      </c>
      <c r="F48" s="23"/>
      <c r="G48" s="104">
        <f>F48-E48</f>
        <v>0</v>
      </c>
      <c r="H48" s="63"/>
      <c r="I48" s="63"/>
      <c r="J48" s="145"/>
    </row>
    <row r="49" ht="15" customHeight="1" spans="2:10">
      <c r="B49" s="101"/>
      <c r="C49" s="102">
        <v>5</v>
      </c>
      <c r="D49" s="103" t="s">
        <v>76</v>
      </c>
      <c r="E49" s="23">
        <v>200000</v>
      </c>
      <c r="F49" s="23">
        <v>200000</v>
      </c>
      <c r="G49" s="104">
        <f>F49-E49</f>
        <v>0</v>
      </c>
      <c r="H49" s="63"/>
      <c r="I49" s="63"/>
      <c r="J49" s="145"/>
    </row>
    <row r="50" ht="15" customHeight="1" spans="2:10">
      <c r="B50" s="101"/>
      <c r="C50" s="102">
        <v>6</v>
      </c>
      <c r="D50" s="103" t="s">
        <v>77</v>
      </c>
      <c r="E50" s="23">
        <v>150000</v>
      </c>
      <c r="F50" s="34">
        <f>84690+10000</f>
        <v>94690</v>
      </c>
      <c r="G50" s="104">
        <f>F50-E50</f>
        <v>-55310</v>
      </c>
      <c r="H50" s="64" t="s">
        <v>118</v>
      </c>
      <c r="I50" s="64"/>
      <c r="J50" s="146"/>
    </row>
    <row r="51" ht="15" customHeight="1" spans="2:10">
      <c r="B51" s="101"/>
      <c r="C51" s="105" t="s">
        <v>78</v>
      </c>
      <c r="D51" s="105"/>
      <c r="E51" s="23">
        <f>SUM(E45:E50)</f>
        <v>470000</v>
      </c>
      <c r="F51" s="106">
        <f>SUM(F45:F50)</f>
        <v>379533</v>
      </c>
      <c r="G51" s="104">
        <f>F51-E51</f>
        <v>-90467</v>
      </c>
      <c r="H51" s="63"/>
      <c r="I51" s="63"/>
      <c r="J51" s="145"/>
    </row>
    <row r="52" ht="15" customHeight="1" spans="2:14">
      <c r="B52" s="107" t="s">
        <v>79</v>
      </c>
      <c r="C52" s="108"/>
      <c r="D52" s="108"/>
      <c r="E52" s="109">
        <f>SUM(E32+E41+E42+E43+E44+E51)</f>
        <v>3302800</v>
      </c>
      <c r="F52" s="109">
        <f>SUM(F32+F41+F42+F43+F44+F51)</f>
        <v>2915773</v>
      </c>
      <c r="G52" s="110">
        <f>G32+G41+G42+G43+G44+G51</f>
        <v>-387027</v>
      </c>
      <c r="H52" s="111"/>
      <c r="I52" s="111"/>
      <c r="J52" s="155"/>
      <c r="N52" s="156"/>
    </row>
    <row r="53" ht="15" customHeight="1" spans="2:10">
      <c r="B53" s="112" t="s">
        <v>80</v>
      </c>
      <c r="C53" s="113"/>
      <c r="D53" s="113"/>
      <c r="E53" s="90">
        <f t="shared" ref="E53:G53" si="6">E21-E52</f>
        <v>3302207</v>
      </c>
      <c r="F53" s="90">
        <f>F21-F52</f>
        <v>3922776</v>
      </c>
      <c r="G53" s="90">
        <f>G21-G52</f>
        <v>620569</v>
      </c>
      <c r="H53" s="114"/>
      <c r="I53" s="114"/>
      <c r="J53" s="157"/>
    </row>
    <row r="54" ht="15" customHeight="1" spans="2:10">
      <c r="B54" s="115" t="s">
        <v>81</v>
      </c>
      <c r="C54" s="116"/>
      <c r="D54" s="117"/>
      <c r="E54" s="118">
        <f t="shared" ref="E54:G54" si="7">E53+E52</f>
        <v>6605007</v>
      </c>
      <c r="F54" s="118">
        <f>F53+F52</f>
        <v>6838549</v>
      </c>
      <c r="G54" s="51">
        <f>G53+G52</f>
        <v>233542</v>
      </c>
      <c r="H54" s="119"/>
      <c r="I54" s="158"/>
      <c r="J54" s="159"/>
    </row>
    <row r="55" ht="15" spans="2:10">
      <c r="B55" s="5"/>
      <c r="C55" s="5"/>
      <c r="D55" s="5"/>
      <c r="E55" s="5"/>
      <c r="F55" s="5"/>
      <c r="G55" s="5"/>
      <c r="H55" s="5"/>
      <c r="I55" s="5"/>
      <c r="J55" s="5"/>
    </row>
    <row r="56" ht="14.25" spans="2:10">
      <c r="B56" s="6" t="s">
        <v>82</v>
      </c>
      <c r="C56" s="6"/>
      <c r="D56" s="6"/>
      <c r="E56" s="6"/>
      <c r="F56" s="6"/>
      <c r="G56" s="6"/>
      <c r="H56" s="6"/>
      <c r="I56" s="6"/>
      <c r="J56" s="6"/>
    </row>
    <row r="57" ht="15" spans="2:10">
      <c r="B57" s="6" t="s">
        <v>3</v>
      </c>
      <c r="C57" s="6"/>
      <c r="D57" s="6"/>
      <c r="E57" s="6"/>
      <c r="F57" s="6"/>
      <c r="G57" s="6"/>
      <c r="H57" s="6"/>
      <c r="I57" s="6"/>
      <c r="J57" s="132" t="s">
        <v>4</v>
      </c>
    </row>
    <row r="58" ht="15.75" spans="2:10">
      <c r="B58" s="7" t="s">
        <v>5</v>
      </c>
      <c r="C58" s="8"/>
      <c r="D58" s="8"/>
      <c r="E58" s="9" t="s">
        <v>94</v>
      </c>
      <c r="F58" s="10" t="s">
        <v>95</v>
      </c>
      <c r="G58" s="11" t="s">
        <v>96</v>
      </c>
      <c r="H58" s="9" t="s">
        <v>9</v>
      </c>
      <c r="I58" s="9"/>
      <c r="J58" s="160"/>
    </row>
    <row r="59" ht="14.25" spans="2:10">
      <c r="B59" s="12">
        <v>1</v>
      </c>
      <c r="C59" s="13"/>
      <c r="D59" s="120" t="s">
        <v>83</v>
      </c>
      <c r="E59" s="73">
        <v>200000</v>
      </c>
      <c r="F59" s="73">
        <v>200000</v>
      </c>
      <c r="G59" s="17">
        <f t="shared" ref="G59:G62" si="8">F59-E59</f>
        <v>0</v>
      </c>
      <c r="H59" s="121"/>
      <c r="I59" s="121"/>
      <c r="J59" s="161"/>
    </row>
    <row r="60" ht="14.25" spans="2:10">
      <c r="B60" s="31">
        <v>2</v>
      </c>
      <c r="C60" s="32"/>
      <c r="D60" s="122" t="s">
        <v>29</v>
      </c>
      <c r="E60" s="23">
        <v>0</v>
      </c>
      <c r="F60" s="23">
        <v>64</v>
      </c>
      <c r="G60" s="23">
        <f>F60-E60</f>
        <v>64</v>
      </c>
      <c r="H60" s="123"/>
      <c r="I60" s="123"/>
      <c r="J60" s="162"/>
    </row>
    <row r="61" ht="14.25" spans="2:10">
      <c r="B61" s="124">
        <v>3</v>
      </c>
      <c r="C61" s="125"/>
      <c r="D61" s="122"/>
      <c r="E61" s="23">
        <v>0</v>
      </c>
      <c r="F61" s="23">
        <v>0</v>
      </c>
      <c r="G61" s="23">
        <f>F61-E61</f>
        <v>0</v>
      </c>
      <c r="H61" s="126"/>
      <c r="I61" s="163"/>
      <c r="J61" s="164"/>
    </row>
    <row r="62" ht="14.25" spans="2:10">
      <c r="B62" s="31">
        <v>4</v>
      </c>
      <c r="C62" s="32"/>
      <c r="D62" s="62" t="s">
        <v>85</v>
      </c>
      <c r="E62" s="22">
        <v>7531702</v>
      </c>
      <c r="F62" s="23">
        <v>7531702</v>
      </c>
      <c r="G62" s="23">
        <f>F62-E62</f>
        <v>0</v>
      </c>
      <c r="H62" s="123"/>
      <c r="I62" s="123"/>
      <c r="J62" s="162"/>
    </row>
    <row r="63" ht="15" spans="2:10">
      <c r="B63" s="127" t="s">
        <v>86</v>
      </c>
      <c r="C63" s="128"/>
      <c r="D63" s="128"/>
      <c r="E63" s="130">
        <f t="shared" ref="E63:G63" si="9">SUM(E59:E62)</f>
        <v>7731702</v>
      </c>
      <c r="F63" s="130">
        <f>SUM(F59:F62)</f>
        <v>7731766</v>
      </c>
      <c r="G63" s="130">
        <f>SUM(G59:G62)</f>
        <v>64</v>
      </c>
      <c r="H63" s="131"/>
      <c r="I63" s="131"/>
      <c r="J63" s="165"/>
    </row>
    <row r="64" ht="3.75" customHeight="1" spans="2:10">
      <c r="B64" s="53"/>
      <c r="C64" s="53"/>
      <c r="D64" s="6"/>
      <c r="E64" s="6"/>
      <c r="F64" s="6"/>
      <c r="G64" s="6"/>
      <c r="H64" s="6"/>
      <c r="I64" s="6"/>
      <c r="J64" s="6"/>
    </row>
    <row r="65" ht="15" spans="2:10">
      <c r="B65" s="6" t="s">
        <v>34</v>
      </c>
      <c r="C65" s="6"/>
      <c r="D65" s="6"/>
      <c r="E65" s="6"/>
      <c r="F65" s="6"/>
      <c r="G65" s="6"/>
      <c r="H65" s="6"/>
      <c r="I65" s="6"/>
      <c r="J65" s="6"/>
    </row>
    <row r="66" ht="15.75" spans="2:10">
      <c r="B66" s="7" t="s">
        <v>5</v>
      </c>
      <c r="C66" s="8"/>
      <c r="D66" s="8"/>
      <c r="E66" s="9" t="s">
        <v>94</v>
      </c>
      <c r="F66" s="10" t="s">
        <v>95</v>
      </c>
      <c r="G66" s="11" t="s">
        <v>96</v>
      </c>
      <c r="H66" s="9" t="s">
        <v>9</v>
      </c>
      <c r="I66" s="9"/>
      <c r="J66" s="160"/>
    </row>
    <row r="67" ht="14.25" spans="2:10">
      <c r="B67" s="12">
        <v>1</v>
      </c>
      <c r="C67" s="13"/>
      <c r="D67" s="120"/>
      <c r="E67" s="73">
        <v>0</v>
      </c>
      <c r="F67" s="73">
        <v>0</v>
      </c>
      <c r="G67" s="17">
        <f>F67-E67</f>
        <v>0</v>
      </c>
      <c r="H67" s="121"/>
      <c r="I67" s="121"/>
      <c r="J67" s="161"/>
    </row>
    <row r="68" ht="14.25" spans="2:10">
      <c r="B68" s="31">
        <v>2</v>
      </c>
      <c r="C68" s="32"/>
      <c r="D68" s="122"/>
      <c r="E68" s="22">
        <v>0</v>
      </c>
      <c r="F68" s="23">
        <v>0</v>
      </c>
      <c r="G68" s="23">
        <f>F68-E68</f>
        <v>0</v>
      </c>
      <c r="H68" s="123"/>
      <c r="I68" s="123"/>
      <c r="J68" s="162"/>
    </row>
    <row r="69" ht="15" spans="2:10">
      <c r="B69" s="166" t="s">
        <v>89</v>
      </c>
      <c r="C69" s="167"/>
      <c r="D69" s="167"/>
      <c r="E69" s="168">
        <f>SUM(E67:E68)</f>
        <v>0</v>
      </c>
      <c r="F69" s="168">
        <v>0</v>
      </c>
      <c r="G69" s="168">
        <f>SUM(G67:G68)</f>
        <v>0</v>
      </c>
      <c r="H69" s="169"/>
      <c r="I69" s="169"/>
      <c r="J69" s="173"/>
    </row>
    <row r="70" ht="15" spans="2:10">
      <c r="B70" s="83" t="s">
        <v>119</v>
      </c>
      <c r="C70" s="84"/>
      <c r="D70" s="84"/>
      <c r="E70" s="90">
        <f>E63-E69</f>
        <v>7731702</v>
      </c>
      <c r="F70" s="90">
        <f t="shared" ref="F70:G70" si="10">F63-F69</f>
        <v>7731766</v>
      </c>
      <c r="G70" s="90">
        <f>G63-G69</f>
        <v>64</v>
      </c>
      <c r="H70" s="316" t="s">
        <v>120</v>
      </c>
      <c r="I70" s="316"/>
      <c r="J70" s="324"/>
    </row>
    <row r="71" ht="15" customHeight="1" spans="2:10">
      <c r="B71" s="115" t="s">
        <v>81</v>
      </c>
      <c r="C71" s="116"/>
      <c r="D71" s="117"/>
      <c r="E71" s="51">
        <f>E69+E70</f>
        <v>7731702</v>
      </c>
      <c r="F71" s="51">
        <f t="shared" ref="F71:G71" si="11">F69+F70</f>
        <v>7731766</v>
      </c>
      <c r="G71" s="51">
        <f>G69+G70</f>
        <v>64</v>
      </c>
      <c r="H71" s="171"/>
      <c r="I71" s="171"/>
      <c r="J71" s="175"/>
    </row>
    <row r="72" ht="3.75" customHeight="1" spans="2:10">
      <c r="B72" s="172"/>
      <c r="C72" s="172"/>
      <c r="D72" s="172"/>
      <c r="E72" s="54"/>
      <c r="F72" s="54"/>
      <c r="G72" s="54"/>
      <c r="H72" s="6"/>
      <c r="I72" s="6"/>
      <c r="J72" s="6"/>
    </row>
    <row r="73" ht="21" customHeight="1" spans="2:10">
      <c r="B73" s="317" t="s">
        <v>121</v>
      </c>
      <c r="C73" s="318"/>
      <c r="D73" s="319"/>
      <c r="E73" s="320"/>
      <c r="F73" s="321">
        <f>F53+F70</f>
        <v>11654542</v>
      </c>
      <c r="G73" s="322"/>
      <c r="H73" s="323"/>
      <c r="I73" s="319"/>
      <c r="J73" s="325"/>
    </row>
    <row r="74" ht="9.6" customHeight="1" spans="2:10">
      <c r="B74" s="6"/>
      <c r="C74" s="53"/>
      <c r="D74" s="6"/>
      <c r="E74" s="6"/>
      <c r="F74" s="54"/>
      <c r="G74" s="54"/>
      <c r="H74" s="6"/>
      <c r="I74" s="6"/>
      <c r="J74" s="6"/>
    </row>
    <row r="75" ht="14.25" outlineLevel="1" spans="2:10">
      <c r="B75" s="6" t="s">
        <v>122</v>
      </c>
      <c r="C75" s="53"/>
      <c r="D75" s="6"/>
      <c r="E75" s="6"/>
      <c r="F75" s="54"/>
      <c r="G75" s="54"/>
      <c r="H75" s="6"/>
      <c r="I75" s="6"/>
      <c r="J75" s="6"/>
    </row>
    <row r="76" ht="14.25" outlineLevel="1" spans="2:10">
      <c r="B76" s="6" t="s">
        <v>123</v>
      </c>
      <c r="C76" s="53"/>
      <c r="D76" s="6"/>
      <c r="E76" s="6"/>
      <c r="F76" s="54"/>
      <c r="G76" s="54"/>
      <c r="H76" s="6"/>
      <c r="I76" s="6"/>
      <c r="J76" s="6"/>
    </row>
    <row r="77" ht="6.75" customHeight="1" outlineLevel="1" spans="2:10">
      <c r="B77" s="6"/>
      <c r="C77" s="53"/>
      <c r="D77" s="6"/>
      <c r="E77" s="6"/>
      <c r="F77" s="54"/>
      <c r="G77" s="54"/>
      <c r="H77" s="6"/>
      <c r="I77" s="6"/>
      <c r="J77" s="6"/>
    </row>
    <row r="78" ht="14.25" outlineLevel="1" spans="2:10">
      <c r="B78" s="6" t="s">
        <v>124</v>
      </c>
      <c r="C78" s="53"/>
      <c r="D78" s="6"/>
      <c r="E78" s="6"/>
      <c r="F78" s="54"/>
      <c r="H78" s="6"/>
      <c r="I78" s="6"/>
      <c r="J78" s="6"/>
    </row>
    <row r="79" ht="14.25" outlineLevel="1" spans="6:6">
      <c r="F79" s="54"/>
    </row>
  </sheetData>
  <mergeCells count="96">
    <mergeCell ref="A1:J1"/>
    <mergeCell ref="B2:J2"/>
    <mergeCell ref="B3:J3"/>
    <mergeCell ref="B6:D6"/>
    <mergeCell ref="H6:J6"/>
    <mergeCell ref="B7:C7"/>
    <mergeCell ref="H7:J7"/>
    <mergeCell ref="H8:J8"/>
    <mergeCell ref="H9:J9"/>
    <mergeCell ref="H10:J10"/>
    <mergeCell ref="H11:J11"/>
    <mergeCell ref="H12:J12"/>
    <mergeCell ref="B13:C13"/>
    <mergeCell ref="H13:J13"/>
    <mergeCell ref="B14:C14"/>
    <mergeCell ref="H14:J14"/>
    <mergeCell ref="B15:C15"/>
    <mergeCell ref="H15:J15"/>
    <mergeCell ref="H16:J16"/>
    <mergeCell ref="H17:J17"/>
    <mergeCell ref="H18:J18"/>
    <mergeCell ref="H19:J19"/>
    <mergeCell ref="B21:D21"/>
    <mergeCell ref="H21:J21"/>
    <mergeCell ref="B24:D24"/>
    <mergeCell ref="H24:J24"/>
    <mergeCell ref="H25:J25"/>
    <mergeCell ref="H26:J26"/>
    <mergeCell ref="H27:J27"/>
    <mergeCell ref="H28:J28"/>
    <mergeCell ref="H29:J29"/>
    <mergeCell ref="H30:J30"/>
    <mergeCell ref="H31:J31"/>
    <mergeCell ref="C32:D32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C41:D41"/>
    <mergeCell ref="H41:J41"/>
    <mergeCell ref="B42:D42"/>
    <mergeCell ref="H42:J42"/>
    <mergeCell ref="B43:D43"/>
    <mergeCell ref="H43:J43"/>
    <mergeCell ref="B44:D44"/>
    <mergeCell ref="H44:J44"/>
    <mergeCell ref="H45:J45"/>
    <mergeCell ref="H46:J46"/>
    <mergeCell ref="H47:J47"/>
    <mergeCell ref="H48:J48"/>
    <mergeCell ref="H49:J49"/>
    <mergeCell ref="H50:J50"/>
    <mergeCell ref="C51:D51"/>
    <mergeCell ref="H51:J51"/>
    <mergeCell ref="B52:D52"/>
    <mergeCell ref="H52:J52"/>
    <mergeCell ref="B53:D53"/>
    <mergeCell ref="H53:J53"/>
    <mergeCell ref="B54:D54"/>
    <mergeCell ref="H54:J54"/>
    <mergeCell ref="B55:J55"/>
    <mergeCell ref="B58:D58"/>
    <mergeCell ref="H58:J58"/>
    <mergeCell ref="B59:C59"/>
    <mergeCell ref="H59:J59"/>
    <mergeCell ref="B60:C60"/>
    <mergeCell ref="H60:J60"/>
    <mergeCell ref="B61:C61"/>
    <mergeCell ref="H61:J61"/>
    <mergeCell ref="B62:C62"/>
    <mergeCell ref="H62:J62"/>
    <mergeCell ref="B63:D63"/>
    <mergeCell ref="H63:J63"/>
    <mergeCell ref="B66:D66"/>
    <mergeCell ref="H66:J66"/>
    <mergeCell ref="B67:C67"/>
    <mergeCell ref="H67:J67"/>
    <mergeCell ref="B68:C68"/>
    <mergeCell ref="H68:J68"/>
    <mergeCell ref="B69:D69"/>
    <mergeCell ref="H69:J69"/>
    <mergeCell ref="B70:D70"/>
    <mergeCell ref="H70:J70"/>
    <mergeCell ref="B71:D71"/>
    <mergeCell ref="H71:J71"/>
    <mergeCell ref="B25:B32"/>
    <mergeCell ref="B33:B41"/>
    <mergeCell ref="B45:B51"/>
    <mergeCell ref="B16:C18"/>
    <mergeCell ref="B19:C20"/>
    <mergeCell ref="B8:C12"/>
  </mergeCells>
  <printOptions horizontalCentered="1" verticalCentered="1"/>
  <pageMargins left="0.236111111111111" right="0.236111111111111" top="0.747916666666667" bottom="0.747916666666667" header="0.314583333333333" footer="0.314583333333333"/>
  <pageSetup paperSize="9" scale="68" firstPageNumber="0" orientation="portrait" useFirstPageNumber="1" horizontalDpi="360" verticalDpi="360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Y71"/>
  <sheetViews>
    <sheetView topLeftCell="A67" workbookViewId="0">
      <selection activeCell="E73" sqref="E73"/>
    </sheetView>
  </sheetViews>
  <sheetFormatPr defaultColWidth="8.875" defaultRowHeight="13.5"/>
  <cols>
    <col min="1" max="1" width="7.75" style="176" customWidth="1"/>
    <col min="2" max="2" width="4.625" style="176" customWidth="1"/>
    <col min="3" max="3" width="4.5" style="176" customWidth="1"/>
    <col min="4" max="4" width="24.5" style="176" customWidth="1"/>
    <col min="5" max="5" width="12.125" style="176" customWidth="1"/>
    <col min="6" max="6" width="10.875" style="176" customWidth="1"/>
    <col min="7" max="7" width="11.375" style="176" customWidth="1"/>
    <col min="8" max="9" width="17.875" style="176" customWidth="1"/>
    <col min="10" max="10" width="19.75" style="176" customWidth="1"/>
    <col min="11" max="11" width="17.875" style="176" customWidth="1"/>
    <col min="12" max="12" width="15" style="176" hidden="1" customWidth="1"/>
    <col min="13" max="13" width="9.625" style="176" hidden="1" customWidth="1"/>
    <col min="14" max="14" width="10.125" style="176" hidden="1" customWidth="1"/>
    <col min="15" max="15" width="9.25" style="176" hidden="1" customWidth="1"/>
    <col min="16" max="22" width="8.875" style="176" hidden="1" customWidth="1"/>
    <col min="23" max="23" width="13.25" style="176" customWidth="1"/>
    <col min="24" max="16384" width="8.875" style="176"/>
  </cols>
  <sheetData>
    <row r="1" ht="17.25" spans="1:23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ht="15" customHeight="1" spans="1:23">
      <c r="A2" s="178"/>
      <c r="B2" s="179" t="s">
        <v>1</v>
      </c>
      <c r="C2" s="179"/>
      <c r="D2" s="179"/>
      <c r="E2" s="179"/>
      <c r="F2" s="179"/>
      <c r="G2" s="179"/>
      <c r="H2" s="179"/>
      <c r="I2" s="179"/>
      <c r="J2" s="179"/>
      <c r="K2" s="179"/>
      <c r="L2" s="178"/>
      <c r="M2" s="178"/>
      <c r="N2" s="178"/>
      <c r="O2" s="178"/>
      <c r="P2" s="179"/>
      <c r="Q2" s="178"/>
      <c r="R2" s="178"/>
      <c r="S2" s="178"/>
      <c r="T2" s="178"/>
      <c r="U2" s="178"/>
      <c r="V2" s="178"/>
      <c r="W2" s="178"/>
    </row>
    <row r="3" ht="15" customHeight="1" spans="1:23">
      <c r="A3" s="178"/>
      <c r="B3" s="178" t="s">
        <v>2</v>
      </c>
      <c r="C3" s="180"/>
      <c r="D3" s="178"/>
      <c r="E3" s="181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</row>
    <row r="4" ht="15" customHeight="1" spans="1:23">
      <c r="A4" s="178"/>
      <c r="B4" s="178" t="s">
        <v>3</v>
      </c>
      <c r="C4" s="180"/>
      <c r="D4" s="178"/>
      <c r="E4" s="181"/>
      <c r="F4" s="178"/>
      <c r="G4" s="178"/>
      <c r="H4" s="182" t="s">
        <v>4</v>
      </c>
      <c r="I4" s="182"/>
      <c r="J4" s="182"/>
      <c r="K4" s="182"/>
      <c r="L4" s="182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</row>
    <row r="5" ht="15" customHeight="1" spans="1:23">
      <c r="A5" s="178"/>
      <c r="B5" s="183" t="s">
        <v>5</v>
      </c>
      <c r="C5" s="184"/>
      <c r="D5" s="184"/>
      <c r="E5" s="185" t="s">
        <v>6</v>
      </c>
      <c r="F5" s="184" t="s">
        <v>9</v>
      </c>
      <c r="G5" s="184"/>
      <c r="H5" s="184"/>
      <c r="I5" s="184" t="s">
        <v>125</v>
      </c>
      <c r="J5" s="247" t="s">
        <v>7</v>
      </c>
      <c r="K5" s="248" t="s">
        <v>8</v>
      </c>
      <c r="L5" s="249" t="s">
        <v>126</v>
      </c>
      <c r="M5" s="178" t="s">
        <v>126</v>
      </c>
      <c r="N5" s="178"/>
      <c r="O5" s="178"/>
      <c r="P5" s="178"/>
      <c r="Q5" s="178"/>
      <c r="R5" s="178"/>
      <c r="S5" s="178"/>
      <c r="T5" s="178"/>
      <c r="U5" s="178"/>
      <c r="V5" s="178"/>
      <c r="W5" s="178" t="s">
        <v>127</v>
      </c>
    </row>
    <row r="6" ht="15" customHeight="1" spans="1:23">
      <c r="A6" s="178"/>
      <c r="B6" s="186">
        <v>1</v>
      </c>
      <c r="C6" s="187"/>
      <c r="D6" s="188" t="s">
        <v>10</v>
      </c>
      <c r="E6" s="189">
        <v>2016000</v>
      </c>
      <c r="F6" s="190" t="s">
        <v>11</v>
      </c>
      <c r="G6" s="190"/>
      <c r="H6" s="190"/>
      <c r="I6" s="250" t="e">
        <f>+#REF!</f>
        <v>#REF!</v>
      </c>
      <c r="J6" s="250" t="e">
        <f>+#REF!</f>
        <v>#REF!</v>
      </c>
      <c r="K6" s="251">
        <f>420*4800</f>
        <v>2016000</v>
      </c>
      <c r="L6" s="252" t="e">
        <f>+M6-10000</f>
        <v>#REF!</v>
      </c>
      <c r="M6" s="253" t="e">
        <f>+#REF!</f>
        <v>#REF!</v>
      </c>
      <c r="N6" s="254" t="s">
        <v>128</v>
      </c>
      <c r="O6" s="253"/>
      <c r="P6" s="178">
        <v>10000</v>
      </c>
      <c r="Q6" s="178"/>
      <c r="R6" s="178"/>
      <c r="S6" s="178"/>
      <c r="T6" s="178"/>
      <c r="U6" s="178"/>
      <c r="V6" s="178"/>
      <c r="W6" s="253">
        <f>K6-E6</f>
        <v>0</v>
      </c>
    </row>
    <row r="7" ht="15" customHeight="1" spans="1:23">
      <c r="A7" s="178"/>
      <c r="B7" s="191" t="s">
        <v>12</v>
      </c>
      <c r="C7" s="192"/>
      <c r="D7" s="188" t="s">
        <v>13</v>
      </c>
      <c r="E7" s="189">
        <f>700*420</f>
        <v>294000</v>
      </c>
      <c r="F7" s="190" t="s">
        <v>14</v>
      </c>
      <c r="G7" s="190"/>
      <c r="H7" s="190"/>
      <c r="I7" s="250" t="e">
        <f>+#REF!</f>
        <v>#REF!</v>
      </c>
      <c r="J7" s="250" t="e">
        <f>+#REF!</f>
        <v>#REF!</v>
      </c>
      <c r="K7" s="251">
        <f>700*420</f>
        <v>294000</v>
      </c>
      <c r="L7" s="255" t="e">
        <f>+M7</f>
        <v>#REF!</v>
      </c>
      <c r="M7" s="256" t="e">
        <f>+#REF!</f>
        <v>#REF!</v>
      </c>
      <c r="N7" s="178" t="s">
        <v>129</v>
      </c>
      <c r="O7" s="178"/>
      <c r="P7" s="178"/>
      <c r="Q7" s="178"/>
      <c r="R7" s="178"/>
      <c r="S7" s="178"/>
      <c r="T7" s="178"/>
      <c r="U7" s="178"/>
      <c r="V7" s="178"/>
      <c r="W7" s="296">
        <f t="shared" ref="W7:W53" si="0">K7-E7</f>
        <v>0</v>
      </c>
    </row>
    <row r="8" ht="15" customHeight="1" spans="1:23">
      <c r="A8" s="178"/>
      <c r="B8" s="191"/>
      <c r="C8" s="192"/>
      <c r="D8" s="193" t="s">
        <v>15</v>
      </c>
      <c r="E8" s="194">
        <f>2200*4</f>
        <v>8800</v>
      </c>
      <c r="F8" s="195" t="s">
        <v>16</v>
      </c>
      <c r="G8" s="195"/>
      <c r="H8" s="195"/>
      <c r="I8" s="257" t="e">
        <f>+#REF!</f>
        <v>#REF!</v>
      </c>
      <c r="J8" s="257" t="e">
        <f>+#REF!</f>
        <v>#REF!</v>
      </c>
      <c r="K8" s="258">
        <v>0</v>
      </c>
      <c r="L8" s="259"/>
      <c r="M8" s="260"/>
      <c r="N8" s="178"/>
      <c r="O8" s="178"/>
      <c r="P8" s="178"/>
      <c r="Q8" s="178"/>
      <c r="R8" s="178"/>
      <c r="S8" s="178"/>
      <c r="T8" s="178"/>
      <c r="U8" s="178"/>
      <c r="V8" s="178"/>
      <c r="W8" s="296">
        <f>K8-E8</f>
        <v>-8800</v>
      </c>
    </row>
    <row r="9" ht="15" customHeight="1" spans="1:23">
      <c r="A9" s="178"/>
      <c r="B9" s="191"/>
      <c r="C9" s="192"/>
      <c r="D9" s="188" t="s">
        <v>17</v>
      </c>
      <c r="E9" s="189">
        <f>160*550</f>
        <v>88000</v>
      </c>
      <c r="F9" s="190" t="s">
        <v>18</v>
      </c>
      <c r="G9" s="190"/>
      <c r="H9" s="190"/>
      <c r="I9" s="250" t="e">
        <f>+#REF!</f>
        <v>#REF!</v>
      </c>
      <c r="J9" s="261" t="e">
        <f>+#REF!</f>
        <v>#REF!</v>
      </c>
      <c r="K9" s="258">
        <v>67200</v>
      </c>
      <c r="L9" s="259"/>
      <c r="M9" s="262"/>
      <c r="N9" s="178"/>
      <c r="O9" s="178"/>
      <c r="P9" s="178"/>
      <c r="Q9" s="178"/>
      <c r="R9" s="178"/>
      <c r="S9" s="178"/>
      <c r="T9" s="178"/>
      <c r="U9" s="178"/>
      <c r="V9" s="178"/>
      <c r="W9" s="296">
        <f>K9-E9</f>
        <v>-20800</v>
      </c>
    </row>
    <row r="10" ht="15" customHeight="1" spans="1:23">
      <c r="A10" s="178"/>
      <c r="B10" s="191"/>
      <c r="C10" s="192"/>
      <c r="D10" s="188" t="s">
        <v>19</v>
      </c>
      <c r="E10" s="196">
        <v>38000</v>
      </c>
      <c r="F10" s="190"/>
      <c r="G10" s="190"/>
      <c r="H10" s="190"/>
      <c r="I10" s="250" t="e">
        <f>+#REF!</f>
        <v>#REF!</v>
      </c>
      <c r="J10" s="250" t="e">
        <f>+#REF!</f>
        <v>#REF!</v>
      </c>
      <c r="K10" s="258">
        <v>38000</v>
      </c>
      <c r="L10" s="255" t="e">
        <f t="shared" ref="L10:L16" si="1">+M10</f>
        <v>#REF!</v>
      </c>
      <c r="M10" s="256" t="e">
        <f>+#REF!</f>
        <v>#REF!</v>
      </c>
      <c r="N10" s="178"/>
      <c r="O10" s="178"/>
      <c r="P10" s="178"/>
      <c r="Q10" s="178"/>
      <c r="R10" s="178"/>
      <c r="S10" s="178"/>
      <c r="T10" s="178"/>
      <c r="U10" s="178"/>
      <c r="V10" s="178"/>
      <c r="W10" s="296">
        <f>K10-E10</f>
        <v>0</v>
      </c>
    </row>
    <row r="11" ht="15" customHeight="1" spans="1:23">
      <c r="A11" s="178"/>
      <c r="B11" s="191"/>
      <c r="C11" s="192"/>
      <c r="D11" s="193" t="s">
        <v>20</v>
      </c>
      <c r="E11" s="196">
        <v>20000</v>
      </c>
      <c r="F11" s="197"/>
      <c r="G11" s="197"/>
      <c r="H11" s="197"/>
      <c r="I11" s="250">
        <v>0</v>
      </c>
      <c r="J11" s="250" t="e">
        <f>+#REF!</f>
        <v>#REF!</v>
      </c>
      <c r="K11" s="258">
        <v>20000</v>
      </c>
      <c r="L11" s="255" t="e">
        <f>+M11</f>
        <v>#REF!</v>
      </c>
      <c r="M11" s="262" t="e">
        <f>+#REF!</f>
        <v>#REF!</v>
      </c>
      <c r="N11" s="178" t="s">
        <v>130</v>
      </c>
      <c r="O11" s="263" t="s">
        <v>131</v>
      </c>
      <c r="P11" s="263" t="s">
        <v>132</v>
      </c>
      <c r="Q11" s="260"/>
      <c r="R11" s="260" t="s">
        <v>133</v>
      </c>
      <c r="S11" s="178"/>
      <c r="T11" s="178"/>
      <c r="U11" s="178"/>
      <c r="V11" s="178"/>
      <c r="W11" s="296">
        <f>K11-E11</f>
        <v>0</v>
      </c>
    </row>
    <row r="12" ht="15" customHeight="1" spans="1:23">
      <c r="A12" s="178"/>
      <c r="B12" s="186">
        <v>3</v>
      </c>
      <c r="C12" s="187"/>
      <c r="D12" s="188" t="s">
        <v>21</v>
      </c>
      <c r="E12" s="196">
        <f>220*550</f>
        <v>121000</v>
      </c>
      <c r="F12" s="190" t="s">
        <v>22</v>
      </c>
      <c r="G12" s="190"/>
      <c r="H12" s="190"/>
      <c r="I12" s="250" t="e">
        <f>+#REF!</f>
        <v>#REF!</v>
      </c>
      <c r="J12" s="250" t="e">
        <f>+#REF!</f>
        <v>#REF!</v>
      </c>
      <c r="K12" s="258">
        <f>220*550</f>
        <v>121000</v>
      </c>
      <c r="L12" s="255" t="e">
        <f>+M12</f>
        <v>#REF!</v>
      </c>
      <c r="M12" s="256" t="e">
        <f>+#REF!</f>
        <v>#REF!</v>
      </c>
      <c r="N12" s="178"/>
      <c r="O12" s="178"/>
      <c r="P12" s="178"/>
      <c r="Q12" s="178"/>
      <c r="R12" s="178"/>
      <c r="S12" s="178"/>
      <c r="T12" s="178"/>
      <c r="U12" s="178"/>
      <c r="V12" s="178"/>
      <c r="W12" s="296">
        <f>K12-E12</f>
        <v>0</v>
      </c>
    </row>
    <row r="13" ht="15" customHeight="1" spans="1:23">
      <c r="A13" s="178"/>
      <c r="B13" s="186">
        <v>4</v>
      </c>
      <c r="C13" s="187"/>
      <c r="D13" s="193" t="s">
        <v>23</v>
      </c>
      <c r="E13" s="194">
        <v>0</v>
      </c>
      <c r="F13" s="195"/>
      <c r="G13" s="195"/>
      <c r="H13" s="195"/>
      <c r="I13" s="257" t="e">
        <f>+#REF!</f>
        <v>#REF!</v>
      </c>
      <c r="J13" s="257" t="e">
        <f>+#REF!</f>
        <v>#REF!</v>
      </c>
      <c r="K13" s="258">
        <v>0</v>
      </c>
      <c r="L13" s="264" t="e">
        <f>+M13</f>
        <v>#REF!</v>
      </c>
      <c r="M13" s="256" t="e">
        <f>+#REF!</f>
        <v>#REF!</v>
      </c>
      <c r="N13" s="256"/>
      <c r="O13" s="178"/>
      <c r="P13" s="178"/>
      <c r="Q13" s="178"/>
      <c r="R13" s="178"/>
      <c r="S13" s="178"/>
      <c r="T13" s="178"/>
      <c r="U13" s="178"/>
      <c r="V13" s="178"/>
      <c r="W13" s="296">
        <f>K13-E13</f>
        <v>0</v>
      </c>
    </row>
    <row r="14" ht="15" customHeight="1" spans="1:23">
      <c r="A14" s="178"/>
      <c r="B14" s="186">
        <v>5</v>
      </c>
      <c r="C14" s="187"/>
      <c r="D14" s="193" t="s">
        <v>24</v>
      </c>
      <c r="E14" s="194">
        <v>50000</v>
      </c>
      <c r="F14" s="195"/>
      <c r="G14" s="195"/>
      <c r="H14" s="195"/>
      <c r="I14" s="257" t="e">
        <f>+#REF!</f>
        <v>#REF!</v>
      </c>
      <c r="J14" s="257" t="e">
        <f>+#REF!</f>
        <v>#REF!</v>
      </c>
      <c r="K14" s="258">
        <v>50000</v>
      </c>
      <c r="L14" s="264" t="e">
        <f>+M14</f>
        <v>#REF!</v>
      </c>
      <c r="M14" s="256" t="e">
        <f>+#REF!</f>
        <v>#REF!</v>
      </c>
      <c r="N14" s="178"/>
      <c r="O14" s="178"/>
      <c r="P14" s="178"/>
      <c r="Q14" s="178"/>
      <c r="R14" s="178"/>
      <c r="S14" s="178"/>
      <c r="T14" s="178"/>
      <c r="U14" s="178"/>
      <c r="V14" s="178"/>
      <c r="W14" s="296">
        <f>K14-E14</f>
        <v>0</v>
      </c>
    </row>
    <row r="15" ht="15" customHeight="1" spans="1:23">
      <c r="A15" s="178"/>
      <c r="B15" s="198" t="s">
        <v>25</v>
      </c>
      <c r="C15" s="199"/>
      <c r="D15" s="193" t="s">
        <v>26</v>
      </c>
      <c r="E15" s="194">
        <v>10000</v>
      </c>
      <c r="F15" s="195"/>
      <c r="G15" s="195"/>
      <c r="H15" s="195"/>
      <c r="I15" s="257" t="e">
        <f>+#REF!</f>
        <v>#REF!</v>
      </c>
      <c r="J15" s="257" t="e">
        <f>+#REF!</f>
        <v>#REF!</v>
      </c>
      <c r="K15" s="258">
        <v>10000</v>
      </c>
      <c r="L15" s="264" t="e">
        <f>+M15</f>
        <v>#REF!</v>
      </c>
      <c r="M15" s="256" t="e">
        <f>+#REF!</f>
        <v>#REF!</v>
      </c>
      <c r="N15" s="178"/>
      <c r="O15" s="178"/>
      <c r="P15" s="178"/>
      <c r="Q15" s="178"/>
      <c r="R15" s="178"/>
      <c r="S15" s="178"/>
      <c r="T15" s="178"/>
      <c r="U15" s="178"/>
      <c r="V15" s="178"/>
      <c r="W15" s="296">
        <f>K15-E15</f>
        <v>0</v>
      </c>
    </row>
    <row r="16" ht="15" customHeight="1" spans="1:23">
      <c r="A16" s="178"/>
      <c r="B16" s="198"/>
      <c r="C16" s="199"/>
      <c r="D16" s="193" t="s">
        <v>27</v>
      </c>
      <c r="E16" s="194">
        <v>50000</v>
      </c>
      <c r="F16" s="195" t="s">
        <v>28</v>
      </c>
      <c r="G16" s="195"/>
      <c r="H16" s="195"/>
      <c r="I16" s="257" t="e">
        <f>+#REF!</f>
        <v>#REF!</v>
      </c>
      <c r="J16" s="257" t="e">
        <f>+#REF!</f>
        <v>#REF!</v>
      </c>
      <c r="K16" s="258">
        <v>50000</v>
      </c>
      <c r="L16" s="264" t="e">
        <f>+M16</f>
        <v>#REF!</v>
      </c>
      <c r="M16" s="256" t="e">
        <f>+#REF!</f>
        <v>#REF!</v>
      </c>
      <c r="N16" s="178"/>
      <c r="O16" s="178"/>
      <c r="P16" s="178"/>
      <c r="Q16" s="178"/>
      <c r="R16" s="178"/>
      <c r="S16" s="178"/>
      <c r="T16" s="178"/>
      <c r="U16" s="178"/>
      <c r="V16" s="178"/>
      <c r="W16" s="296">
        <f>K16-E16</f>
        <v>0</v>
      </c>
    </row>
    <row r="17" ht="15" customHeight="1" spans="1:23">
      <c r="A17" s="178"/>
      <c r="B17" s="198"/>
      <c r="C17" s="199"/>
      <c r="D17" s="193" t="s">
        <v>29</v>
      </c>
      <c r="E17" s="194">
        <v>0</v>
      </c>
      <c r="F17" s="195"/>
      <c r="G17" s="195"/>
      <c r="H17" s="195"/>
      <c r="I17" s="257" t="e">
        <f>+#REF!</f>
        <v>#REF!</v>
      </c>
      <c r="J17" s="257" t="e">
        <f>+#REF!</f>
        <v>#REF!</v>
      </c>
      <c r="K17" s="258"/>
      <c r="L17" s="264" t="e">
        <f>+M17-T17-T18</f>
        <v>#REF!</v>
      </c>
      <c r="M17" s="262" t="e">
        <f>+#REF!+#REF!+#REF!</f>
        <v>#REF!</v>
      </c>
      <c r="N17" s="253" t="e">
        <f>SUM(M6:M17)</f>
        <v>#REF!</v>
      </c>
      <c r="O17" s="256" t="e">
        <f>+#REF!</f>
        <v>#REF!</v>
      </c>
      <c r="P17" s="253" t="e">
        <f>+O17-N17</f>
        <v>#REF!</v>
      </c>
      <c r="Q17" s="263" t="s">
        <v>134</v>
      </c>
      <c r="R17" s="178"/>
      <c r="S17" s="178" t="s">
        <v>135</v>
      </c>
      <c r="T17" s="256" t="e">
        <f>+#REF!</f>
        <v>#REF!</v>
      </c>
      <c r="U17" s="178"/>
      <c r="V17" s="178"/>
      <c r="W17" s="296">
        <f>K17-E17</f>
        <v>0</v>
      </c>
    </row>
    <row r="18" ht="15" customHeight="1" spans="1:23">
      <c r="A18" s="178"/>
      <c r="B18" s="200">
        <v>7</v>
      </c>
      <c r="C18" s="201"/>
      <c r="D18" s="193" t="s">
        <v>30</v>
      </c>
      <c r="E18" s="189">
        <v>3756030</v>
      </c>
      <c r="F18" s="195" t="s">
        <v>31</v>
      </c>
      <c r="G18" s="195"/>
      <c r="H18" s="195"/>
      <c r="I18" s="257" t="e">
        <f>+#REF!</f>
        <v>#REF!</v>
      </c>
      <c r="J18" s="257" t="e">
        <f>+#REF!</f>
        <v>#REF!</v>
      </c>
      <c r="K18" s="258" t="e">
        <f>J52</f>
        <v>#REF!</v>
      </c>
      <c r="L18" s="264" t="e">
        <f>+M18</f>
        <v>#REF!</v>
      </c>
      <c r="M18" s="256" t="e">
        <f>+#REF!</f>
        <v>#REF!</v>
      </c>
      <c r="N18" s="178"/>
      <c r="O18" s="178"/>
      <c r="P18" s="178"/>
      <c r="Q18" s="263" t="s">
        <v>136</v>
      </c>
      <c r="R18" s="178"/>
      <c r="S18" s="178"/>
      <c r="T18" s="256" t="e">
        <f>+#REF!</f>
        <v>#REF!</v>
      </c>
      <c r="U18" s="178"/>
      <c r="V18" s="178"/>
      <c r="W18" s="296" t="e">
        <f>K18-E18</f>
        <v>#REF!</v>
      </c>
    </row>
    <row r="19" ht="15" customHeight="1" spans="1:23">
      <c r="A19" s="178"/>
      <c r="B19" s="200"/>
      <c r="C19" s="201"/>
      <c r="D19" s="193" t="s">
        <v>32</v>
      </c>
      <c r="E19" s="194">
        <v>0</v>
      </c>
      <c r="F19" s="202"/>
      <c r="G19" s="203"/>
      <c r="H19" s="204"/>
      <c r="I19" s="257" t="e">
        <f>+#REF!</f>
        <v>#REF!</v>
      </c>
      <c r="J19" s="257" t="e">
        <f>+#REF!</f>
        <v>#REF!</v>
      </c>
      <c r="K19" s="258"/>
      <c r="L19" s="265"/>
      <c r="M19" s="178">
        <v>0</v>
      </c>
      <c r="N19" s="178"/>
      <c r="O19" s="178"/>
      <c r="P19" s="178"/>
      <c r="Q19" s="178"/>
      <c r="R19" s="178"/>
      <c r="S19" s="178"/>
      <c r="T19" s="178"/>
      <c r="U19" s="178"/>
      <c r="V19" s="178"/>
      <c r="W19" s="296">
        <f>K19-E19</f>
        <v>0</v>
      </c>
    </row>
    <row r="20" ht="15" customHeight="1" spans="1:23">
      <c r="A20" s="178"/>
      <c r="B20" s="186" t="s">
        <v>33</v>
      </c>
      <c r="C20" s="187"/>
      <c r="D20" s="187"/>
      <c r="E20" s="194">
        <f>SUM(E6:E19)</f>
        <v>6451830</v>
      </c>
      <c r="F20" s="195"/>
      <c r="G20" s="195"/>
      <c r="H20" s="195"/>
      <c r="I20" s="257" t="e">
        <f>+#REF!</f>
        <v>#REF!</v>
      </c>
      <c r="J20" s="257" t="e">
        <f>+#REF!</f>
        <v>#REF!</v>
      </c>
      <c r="K20" s="258" t="e">
        <f t="shared" ref="K20:M20" si="2">SUM(K6:K19)</f>
        <v>#REF!</v>
      </c>
      <c r="L20" s="266" t="e">
        <f>SUM(L6:L19)</f>
        <v>#REF!</v>
      </c>
      <c r="M20" s="256" t="e">
        <f>SUM(M6:M19)</f>
        <v>#REF!</v>
      </c>
      <c r="N20" s="256" t="e">
        <f>+L20-M20</f>
        <v>#REF!</v>
      </c>
      <c r="O20" s="178"/>
      <c r="P20" s="178"/>
      <c r="Q20" s="178"/>
      <c r="R20" s="178"/>
      <c r="S20" s="178"/>
      <c r="T20" s="178"/>
      <c r="U20" s="178"/>
      <c r="V20" s="178"/>
      <c r="W20" s="296" t="e">
        <f>K20-E20</f>
        <v>#REF!</v>
      </c>
    </row>
    <row r="21" ht="15" customHeight="1" spans="1:23">
      <c r="A21" s="178"/>
      <c r="B21" s="205"/>
      <c r="C21" s="206"/>
      <c r="D21" s="205"/>
      <c r="E21" s="207"/>
      <c r="F21" s="205"/>
      <c r="G21" s="205"/>
      <c r="H21" s="205"/>
      <c r="I21" s="205"/>
      <c r="J21" s="205"/>
      <c r="K21" s="205"/>
      <c r="L21" s="267"/>
      <c r="M21" s="256" t="e">
        <f>+L20-M20</f>
        <v>#REF!</v>
      </c>
      <c r="N21" s="256" t="e">
        <f>+P6+T17+T18</f>
        <v>#REF!</v>
      </c>
      <c r="O21" s="178"/>
      <c r="P21" s="178"/>
      <c r="Q21" s="178"/>
      <c r="R21" s="178"/>
      <c r="S21" s="178"/>
      <c r="T21" s="178"/>
      <c r="U21" s="178"/>
      <c r="V21" s="178"/>
      <c r="W21" s="296"/>
    </row>
    <row r="22" ht="15" customHeight="1" spans="1:23">
      <c r="A22" s="178"/>
      <c r="B22" s="208" t="s">
        <v>34</v>
      </c>
      <c r="C22" s="209"/>
      <c r="D22" s="208"/>
      <c r="E22" s="210"/>
      <c r="F22" s="208"/>
      <c r="G22" s="208"/>
      <c r="H22" s="211" t="s">
        <v>4</v>
      </c>
      <c r="I22" s="211"/>
      <c r="J22" s="211"/>
      <c r="K22" s="211"/>
      <c r="L22" s="267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296"/>
    </row>
    <row r="23" ht="15" customHeight="1" spans="1:23">
      <c r="A23" s="178"/>
      <c r="B23" s="186" t="s">
        <v>5</v>
      </c>
      <c r="C23" s="187"/>
      <c r="D23" s="187"/>
      <c r="E23" s="212" t="s">
        <v>6</v>
      </c>
      <c r="F23" s="187" t="s">
        <v>9</v>
      </c>
      <c r="G23" s="187"/>
      <c r="H23" s="187"/>
      <c r="I23" s="184" t="s">
        <v>125</v>
      </c>
      <c r="J23" s="247" t="str">
        <f>J5</f>
        <v>H29年度（４月１日ー2月26日） </v>
      </c>
      <c r="K23" s="248" t="s">
        <v>8</v>
      </c>
      <c r="L23" s="267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296"/>
    </row>
    <row r="24" ht="15" customHeight="1" spans="1:23">
      <c r="A24" s="178"/>
      <c r="B24" s="191" t="s">
        <v>35</v>
      </c>
      <c r="C24" s="201">
        <v>1</v>
      </c>
      <c r="D24" s="193" t="s">
        <v>36</v>
      </c>
      <c r="E24" s="194">
        <v>100000</v>
      </c>
      <c r="F24" s="193" t="s">
        <v>37</v>
      </c>
      <c r="G24" s="193"/>
      <c r="H24" s="193"/>
      <c r="I24" s="268" t="e">
        <f>+#REF!</f>
        <v>#REF!</v>
      </c>
      <c r="J24" s="268" t="e">
        <f>+#REF!</f>
        <v>#REF!</v>
      </c>
      <c r="K24" s="269">
        <v>100000</v>
      </c>
      <c r="L24" s="264">
        <f t="shared" ref="L24:L30" si="3">+M24</f>
        <v>46224</v>
      </c>
      <c r="M24" s="270">
        <v>46224</v>
      </c>
      <c r="N24" s="178"/>
      <c r="O24" s="178"/>
      <c r="P24" s="178"/>
      <c r="Q24" s="178"/>
      <c r="R24" s="178"/>
      <c r="S24" s="178"/>
      <c r="T24" s="178"/>
      <c r="U24" s="178"/>
      <c r="V24" s="178"/>
      <c r="W24" s="297">
        <f>K24-E24</f>
        <v>0</v>
      </c>
    </row>
    <row r="25" ht="15" customHeight="1" spans="1:23">
      <c r="A25" s="178"/>
      <c r="B25" s="191"/>
      <c r="C25" s="201">
        <v>2</v>
      </c>
      <c r="D25" s="193" t="s">
        <v>38</v>
      </c>
      <c r="E25" s="194">
        <v>100000</v>
      </c>
      <c r="F25" s="193"/>
      <c r="G25" s="193"/>
      <c r="H25" s="193"/>
      <c r="I25" s="268" t="e">
        <f>+#REF!</f>
        <v>#REF!</v>
      </c>
      <c r="J25" s="268" t="e">
        <f>+#REF!</f>
        <v>#REF!</v>
      </c>
      <c r="K25" s="269">
        <v>50000</v>
      </c>
      <c r="L25" s="264">
        <f>+M25</f>
        <v>33324</v>
      </c>
      <c r="M25" s="270">
        <v>33324</v>
      </c>
      <c r="N25" s="178"/>
      <c r="O25" s="178"/>
      <c r="P25" s="178"/>
      <c r="Q25" s="178"/>
      <c r="R25" s="178"/>
      <c r="S25" s="178"/>
      <c r="T25" s="178"/>
      <c r="U25" s="178"/>
      <c r="V25" s="178"/>
      <c r="W25" s="297">
        <f>K25-E25</f>
        <v>-50000</v>
      </c>
    </row>
    <row r="26" ht="15" customHeight="1" spans="1:23">
      <c r="A26" s="178"/>
      <c r="B26" s="191"/>
      <c r="C26" s="201">
        <v>3</v>
      </c>
      <c r="D26" s="193" t="s">
        <v>39</v>
      </c>
      <c r="E26" s="194">
        <v>0</v>
      </c>
      <c r="F26" s="193"/>
      <c r="G26" s="193"/>
      <c r="H26" s="193"/>
      <c r="I26" s="268" t="e">
        <f>+#REF!</f>
        <v>#REF!</v>
      </c>
      <c r="J26" s="268" t="e">
        <f>+#REF!</f>
        <v>#REF!</v>
      </c>
      <c r="K26" s="269"/>
      <c r="L26" s="265"/>
      <c r="M26" s="270"/>
      <c r="N26" s="178"/>
      <c r="O26" s="178"/>
      <c r="P26" s="178"/>
      <c r="Q26" s="178"/>
      <c r="R26" s="178"/>
      <c r="S26" s="178"/>
      <c r="T26" s="178"/>
      <c r="U26" s="178"/>
      <c r="V26" s="178"/>
      <c r="W26" s="296">
        <f>K26-E26</f>
        <v>0</v>
      </c>
    </row>
    <row r="27" ht="15" customHeight="1" spans="1:23">
      <c r="A27" s="178"/>
      <c r="B27" s="191"/>
      <c r="C27" s="201">
        <v>4</v>
      </c>
      <c r="D27" s="193" t="s">
        <v>40</v>
      </c>
      <c r="E27" s="194">
        <v>52800</v>
      </c>
      <c r="F27" s="193"/>
      <c r="G27" s="193"/>
      <c r="H27" s="193"/>
      <c r="I27" s="268" t="e">
        <f>+#REF!</f>
        <v>#REF!</v>
      </c>
      <c r="J27" s="268" t="e">
        <f>+#REF!</f>
        <v>#REF!</v>
      </c>
      <c r="K27" s="269">
        <v>52800</v>
      </c>
      <c r="L27" s="264">
        <f>+M27</f>
        <v>52800</v>
      </c>
      <c r="M27" s="270">
        <v>52800</v>
      </c>
      <c r="N27" s="178"/>
      <c r="O27" s="178"/>
      <c r="P27" s="178"/>
      <c r="Q27" s="178"/>
      <c r="R27" s="178"/>
      <c r="S27" s="178"/>
      <c r="T27" s="178"/>
      <c r="U27" s="178"/>
      <c r="V27" s="178"/>
      <c r="W27" s="296">
        <f>K27-E27</f>
        <v>0</v>
      </c>
    </row>
    <row r="28" ht="15" customHeight="1" spans="1:23">
      <c r="A28" s="178"/>
      <c r="B28" s="191"/>
      <c r="C28" s="201">
        <v>5</v>
      </c>
      <c r="D28" s="193" t="s">
        <v>41</v>
      </c>
      <c r="E28" s="194">
        <v>120000</v>
      </c>
      <c r="F28" s="193"/>
      <c r="G28" s="193"/>
      <c r="H28" s="193"/>
      <c r="I28" s="268" t="e">
        <f>+#REF!</f>
        <v>#REF!</v>
      </c>
      <c r="J28" s="268" t="e">
        <f>+#REF!</f>
        <v>#REF!</v>
      </c>
      <c r="K28" s="269">
        <v>120000</v>
      </c>
      <c r="L28" s="271">
        <f>+M28</f>
        <v>93919</v>
      </c>
      <c r="M28" s="270">
        <v>93919</v>
      </c>
      <c r="N28" s="178"/>
      <c r="O28" s="256"/>
      <c r="P28" s="178"/>
      <c r="Q28" s="178"/>
      <c r="R28" s="178"/>
      <c r="S28" s="178"/>
      <c r="T28" s="178"/>
      <c r="U28" s="178"/>
      <c r="V28" s="178"/>
      <c r="W28" s="296">
        <f>K28-E28</f>
        <v>0</v>
      </c>
    </row>
    <row r="29" ht="15" customHeight="1" spans="1:23">
      <c r="A29" s="178"/>
      <c r="B29" s="191"/>
      <c r="C29" s="201">
        <v>6</v>
      </c>
      <c r="D29" s="193" t="s">
        <v>42</v>
      </c>
      <c r="E29" s="194">
        <v>20000</v>
      </c>
      <c r="F29" s="193"/>
      <c r="G29" s="193"/>
      <c r="H29" s="193"/>
      <c r="I29" s="268" t="e">
        <f>+#REF!</f>
        <v>#REF!</v>
      </c>
      <c r="J29" s="268" t="e">
        <f>+#REF!</f>
        <v>#REF!</v>
      </c>
      <c r="K29" s="269">
        <v>20000</v>
      </c>
      <c r="L29" s="271">
        <f>+M29</f>
        <v>8640</v>
      </c>
      <c r="M29" s="254">
        <v>8640</v>
      </c>
      <c r="N29" s="178"/>
      <c r="O29" s="178"/>
      <c r="P29" s="178"/>
      <c r="Q29" s="178"/>
      <c r="R29" s="178"/>
      <c r="S29" s="178"/>
      <c r="T29" s="178"/>
      <c r="U29" s="178"/>
      <c r="V29" s="178"/>
      <c r="W29" s="296">
        <f>K29-E29</f>
        <v>0</v>
      </c>
    </row>
    <row r="30" ht="15" customHeight="1" spans="1:25">
      <c r="A30" s="178"/>
      <c r="B30" s="191"/>
      <c r="C30" s="201">
        <v>7</v>
      </c>
      <c r="D30" s="193" t="s">
        <v>43</v>
      </c>
      <c r="E30" s="194">
        <v>59280</v>
      </c>
      <c r="F30" s="193" t="s">
        <v>44</v>
      </c>
      <c r="G30" s="193"/>
      <c r="H30" s="193"/>
      <c r="I30" s="268" t="e">
        <f>+#REF!</f>
        <v>#REF!</v>
      </c>
      <c r="J30" s="268" t="e">
        <f>+#REF!</f>
        <v>#REF!</v>
      </c>
      <c r="K30" s="269">
        <f>50000+410000</f>
        <v>460000</v>
      </c>
      <c r="L30" s="271">
        <f>+M30</f>
        <v>45620</v>
      </c>
      <c r="M30" s="270">
        <v>45620</v>
      </c>
      <c r="N30" s="178"/>
      <c r="O30" s="178" t="s">
        <v>137</v>
      </c>
      <c r="P30" s="178"/>
      <c r="Q30" s="178"/>
      <c r="R30" s="178"/>
      <c r="S30" s="178"/>
      <c r="T30" s="178"/>
      <c r="U30" s="178"/>
      <c r="V30" s="178"/>
      <c r="W30" s="296">
        <f>K30-E30</f>
        <v>400720</v>
      </c>
      <c r="Y30" s="298" t="s">
        <v>45</v>
      </c>
    </row>
    <row r="31" ht="15" customHeight="1" spans="1:23">
      <c r="A31" s="178"/>
      <c r="B31" s="191"/>
      <c r="C31" s="201" t="s">
        <v>46</v>
      </c>
      <c r="D31" s="201"/>
      <c r="E31" s="194">
        <f>SUM(E24:E30)</f>
        <v>452080</v>
      </c>
      <c r="F31" s="193"/>
      <c r="G31" s="193"/>
      <c r="H31" s="193"/>
      <c r="I31" s="268" t="e">
        <f>+#REF!</f>
        <v>#REF!</v>
      </c>
      <c r="J31" s="268" t="e">
        <f>+#REF!</f>
        <v>#REF!</v>
      </c>
      <c r="K31" s="269">
        <f t="shared" ref="K31:M31" si="4">SUM(K24:K30)</f>
        <v>802800</v>
      </c>
      <c r="L31" s="271">
        <f>SUM(L24:L30)</f>
        <v>280527</v>
      </c>
      <c r="M31" s="270">
        <f>SUM(M24:M30)</f>
        <v>280527</v>
      </c>
      <c r="N31" s="178"/>
      <c r="O31" s="178"/>
      <c r="P31" s="178"/>
      <c r="Q31" s="178"/>
      <c r="R31" s="178"/>
      <c r="S31" s="178"/>
      <c r="T31" s="178"/>
      <c r="U31" s="178"/>
      <c r="V31" s="178"/>
      <c r="W31" s="296">
        <f>K31-E31</f>
        <v>350720</v>
      </c>
    </row>
    <row r="32" ht="15" customHeight="1" spans="1:23">
      <c r="A32" s="178"/>
      <c r="B32" s="191" t="s">
        <v>47</v>
      </c>
      <c r="C32" s="201">
        <v>1</v>
      </c>
      <c r="D32" s="193" t="s">
        <v>48</v>
      </c>
      <c r="E32" s="194">
        <v>200000</v>
      </c>
      <c r="F32" s="193" t="s">
        <v>49</v>
      </c>
      <c r="G32" s="193"/>
      <c r="H32" s="193"/>
      <c r="I32" s="268" t="e">
        <f>+#REF!</f>
        <v>#REF!</v>
      </c>
      <c r="J32" s="268" t="e">
        <f>+#REF!</f>
        <v>#REF!</v>
      </c>
      <c r="K32" s="269">
        <v>50000</v>
      </c>
      <c r="L32" s="271">
        <f t="shared" ref="L32:L35" si="5">+M32</f>
        <v>25442</v>
      </c>
      <c r="M32" s="270">
        <v>25442</v>
      </c>
      <c r="N32" s="178"/>
      <c r="O32" s="178"/>
      <c r="P32" s="178"/>
      <c r="Q32" s="178"/>
      <c r="R32" s="178"/>
      <c r="S32" s="178"/>
      <c r="T32" s="178"/>
      <c r="U32" s="178"/>
      <c r="V32" s="178"/>
      <c r="W32" s="296">
        <f>K32-E32</f>
        <v>-150000</v>
      </c>
    </row>
    <row r="33" ht="15" customHeight="1" spans="1:23">
      <c r="A33" s="178"/>
      <c r="B33" s="191"/>
      <c r="C33" s="201">
        <v>2</v>
      </c>
      <c r="D33" s="193" t="s">
        <v>50</v>
      </c>
      <c r="E33" s="194">
        <v>50000</v>
      </c>
      <c r="F33" s="193" t="s">
        <v>51</v>
      </c>
      <c r="G33" s="193"/>
      <c r="H33" s="193"/>
      <c r="I33" s="268" t="e">
        <f>+#REF!</f>
        <v>#REF!</v>
      </c>
      <c r="J33" s="268" t="e">
        <f>+#REF!</f>
        <v>#REF!</v>
      </c>
      <c r="K33" s="269">
        <v>50000</v>
      </c>
      <c r="L33" s="271" t="e">
        <f>+M33</f>
        <v>#REF!</v>
      </c>
      <c r="M33" s="270" t="e">
        <f>+#REF!</f>
        <v>#REF!</v>
      </c>
      <c r="N33" s="178"/>
      <c r="O33" s="178"/>
      <c r="P33" s="178"/>
      <c r="Q33" s="178"/>
      <c r="R33" s="178"/>
      <c r="S33" s="178"/>
      <c r="T33" s="178"/>
      <c r="U33" s="178"/>
      <c r="V33" s="178"/>
      <c r="W33" s="296">
        <f>K33-E33</f>
        <v>0</v>
      </c>
    </row>
    <row r="34" ht="15" customHeight="1" spans="1:23">
      <c r="A34" s="178"/>
      <c r="B34" s="191"/>
      <c r="C34" s="201">
        <v>3</v>
      </c>
      <c r="D34" s="193" t="s">
        <v>52</v>
      </c>
      <c r="E34" s="194">
        <v>150000</v>
      </c>
      <c r="F34" s="193" t="s">
        <v>53</v>
      </c>
      <c r="G34" s="193"/>
      <c r="H34" s="193"/>
      <c r="I34" s="268" t="e">
        <f>+#REF!</f>
        <v>#REF!</v>
      </c>
      <c r="J34" s="268" t="e">
        <f>+#REF!</f>
        <v>#REF!</v>
      </c>
      <c r="K34" s="269">
        <v>150000</v>
      </c>
      <c r="L34" s="271">
        <f>+M34</f>
        <v>150000</v>
      </c>
      <c r="M34" s="270">
        <v>150000</v>
      </c>
      <c r="N34" s="178"/>
      <c r="O34" s="178"/>
      <c r="P34" s="178"/>
      <c r="Q34" s="178"/>
      <c r="R34" s="178"/>
      <c r="S34" s="178"/>
      <c r="T34" s="178"/>
      <c r="U34" s="178"/>
      <c r="V34" s="178"/>
      <c r="W34" s="296">
        <f>K34-E34</f>
        <v>0</v>
      </c>
    </row>
    <row r="35" ht="15" customHeight="1" spans="1:23">
      <c r="A35" s="178"/>
      <c r="B35" s="191"/>
      <c r="C35" s="201">
        <v>4</v>
      </c>
      <c r="D35" s="193" t="s">
        <v>54</v>
      </c>
      <c r="E35" s="194">
        <v>500000</v>
      </c>
      <c r="F35" s="193" t="s">
        <v>55</v>
      </c>
      <c r="G35" s="193"/>
      <c r="H35" s="193"/>
      <c r="I35" s="268" t="e">
        <f>+#REF!</f>
        <v>#REF!</v>
      </c>
      <c r="J35" s="268" t="e">
        <f>+#REF!</f>
        <v>#REF!</v>
      </c>
      <c r="K35" s="272">
        <v>600000</v>
      </c>
      <c r="L35" s="271">
        <f>+M35</f>
        <v>579128</v>
      </c>
      <c r="M35" s="270">
        <v>579128</v>
      </c>
      <c r="N35" s="178"/>
      <c r="O35" s="178"/>
      <c r="P35" s="178"/>
      <c r="Q35" s="178"/>
      <c r="R35" s="178"/>
      <c r="S35" s="178"/>
      <c r="T35" s="178"/>
      <c r="U35" s="178"/>
      <c r="V35" s="178"/>
      <c r="W35" s="296">
        <f>K35-E35</f>
        <v>100000</v>
      </c>
    </row>
    <row r="36" ht="15" customHeight="1" spans="1:23">
      <c r="A36" s="178"/>
      <c r="B36" s="191"/>
      <c r="C36" s="201">
        <v>5</v>
      </c>
      <c r="D36" s="193" t="s">
        <v>56</v>
      </c>
      <c r="E36" s="194">
        <v>600000</v>
      </c>
      <c r="F36" s="193" t="s">
        <v>57</v>
      </c>
      <c r="G36" s="193"/>
      <c r="H36" s="193"/>
      <c r="I36" s="268" t="e">
        <f>+#REF!</f>
        <v>#REF!</v>
      </c>
      <c r="J36" s="268" t="e">
        <f>+#REF!</f>
        <v>#REF!</v>
      </c>
      <c r="K36" s="269">
        <v>500000</v>
      </c>
      <c r="L36" s="271">
        <f>+M36-5947</f>
        <v>329163</v>
      </c>
      <c r="M36" s="270">
        <v>335110</v>
      </c>
      <c r="N36" s="256"/>
      <c r="O36" s="178"/>
      <c r="P36" s="178"/>
      <c r="Q36" s="178"/>
      <c r="R36" s="178"/>
      <c r="S36" s="178"/>
      <c r="T36" s="178"/>
      <c r="U36" s="178"/>
      <c r="V36" s="178"/>
      <c r="W36" s="296">
        <f>K36-E36</f>
        <v>-100000</v>
      </c>
    </row>
    <row r="37" ht="15" customHeight="1" spans="1:23">
      <c r="A37" s="178"/>
      <c r="B37" s="191"/>
      <c r="C37" s="201">
        <v>6</v>
      </c>
      <c r="D37" s="193" t="s">
        <v>58</v>
      </c>
      <c r="E37" s="194">
        <v>150000</v>
      </c>
      <c r="F37" s="193" t="s">
        <v>59</v>
      </c>
      <c r="G37" s="193"/>
      <c r="H37" s="193"/>
      <c r="I37" s="268" t="e">
        <f>+#REF!</f>
        <v>#REF!</v>
      </c>
      <c r="J37" s="268" t="e">
        <f>+#REF!</f>
        <v>#REF!</v>
      </c>
      <c r="K37" s="269">
        <v>150000</v>
      </c>
      <c r="L37" s="271">
        <f t="shared" ref="L37:L39" si="6">+M37</f>
        <v>150000</v>
      </c>
      <c r="M37" s="270">
        <v>150000</v>
      </c>
      <c r="N37" s="178"/>
      <c r="O37" s="178"/>
      <c r="P37" s="178"/>
      <c r="Q37" s="178"/>
      <c r="R37" s="178"/>
      <c r="S37" s="178"/>
      <c r="T37" s="178"/>
      <c r="U37" s="178"/>
      <c r="V37" s="178"/>
      <c r="W37" s="296">
        <f>K37-E37</f>
        <v>0</v>
      </c>
    </row>
    <row r="38" ht="15" customHeight="1" spans="1:23">
      <c r="A38" s="178"/>
      <c r="B38" s="191"/>
      <c r="C38" s="201">
        <v>7</v>
      </c>
      <c r="D38" s="193" t="s">
        <v>60</v>
      </c>
      <c r="E38" s="194">
        <v>50000</v>
      </c>
      <c r="F38" s="193" t="s">
        <v>61</v>
      </c>
      <c r="G38" s="193"/>
      <c r="H38" s="193"/>
      <c r="I38" s="268" t="e">
        <f>+#REF!</f>
        <v>#REF!</v>
      </c>
      <c r="J38" s="268" t="e">
        <f>+#REF!</f>
        <v>#REF!</v>
      </c>
      <c r="K38" s="269">
        <v>30000</v>
      </c>
      <c r="L38" s="271">
        <f>+M38</f>
        <v>50000</v>
      </c>
      <c r="M38" s="270">
        <v>50000</v>
      </c>
      <c r="N38" s="178"/>
      <c r="O38" s="178"/>
      <c r="P38" s="178"/>
      <c r="Q38" s="178"/>
      <c r="R38" s="178"/>
      <c r="S38" s="178"/>
      <c r="T38" s="178"/>
      <c r="U38" s="178"/>
      <c r="V38" s="178"/>
      <c r="W38" s="296">
        <f>K38-E38</f>
        <v>-20000</v>
      </c>
    </row>
    <row r="39" ht="15" customHeight="1" spans="1:23">
      <c r="A39" s="178"/>
      <c r="B39" s="191"/>
      <c r="C39" s="201">
        <v>8</v>
      </c>
      <c r="D39" s="193" t="s">
        <v>43</v>
      </c>
      <c r="E39" s="194">
        <v>210000</v>
      </c>
      <c r="F39" s="193" t="s">
        <v>62</v>
      </c>
      <c r="G39" s="193"/>
      <c r="H39" s="193"/>
      <c r="I39" s="268" t="e">
        <f>+#REF!</f>
        <v>#REF!</v>
      </c>
      <c r="J39" s="268" t="e">
        <f>+#REF!</f>
        <v>#REF!</v>
      </c>
      <c r="K39" s="269">
        <v>210000</v>
      </c>
      <c r="L39" s="271">
        <f>+M39</f>
        <v>201816</v>
      </c>
      <c r="M39" s="270">
        <v>201816</v>
      </c>
      <c r="N39" s="178"/>
      <c r="O39" s="178"/>
      <c r="P39" s="178"/>
      <c r="Q39" s="178"/>
      <c r="R39" s="178"/>
      <c r="S39" s="178"/>
      <c r="T39" s="178"/>
      <c r="U39" s="178"/>
      <c r="V39" s="178"/>
      <c r="W39" s="296">
        <f>K39-E39</f>
        <v>0</v>
      </c>
    </row>
    <row r="40" ht="15" customHeight="1" spans="1:23">
      <c r="A40" s="178"/>
      <c r="B40" s="191"/>
      <c r="C40" s="187" t="s">
        <v>63</v>
      </c>
      <c r="D40" s="187"/>
      <c r="E40" s="194">
        <f>SUM(E32:E39)</f>
        <v>1910000</v>
      </c>
      <c r="F40" s="193"/>
      <c r="G40" s="193"/>
      <c r="H40" s="193"/>
      <c r="I40" s="268" t="e">
        <f>+#REF!</f>
        <v>#REF!</v>
      </c>
      <c r="J40" s="268" t="e">
        <f>+#REF!</f>
        <v>#REF!</v>
      </c>
      <c r="K40" s="269">
        <f t="shared" ref="K40:M40" si="7">SUM(K32:K39)</f>
        <v>1740000</v>
      </c>
      <c r="L40" s="273" t="e">
        <f>SUM(L32:L39)</f>
        <v>#REF!</v>
      </c>
      <c r="M40" s="270" t="e">
        <f>SUM(M32:M39)</f>
        <v>#REF!</v>
      </c>
      <c r="N40" s="256" t="e">
        <f>+L40-M40</f>
        <v>#REF!</v>
      </c>
      <c r="O40" s="178"/>
      <c r="P40" s="178"/>
      <c r="Q40" s="178"/>
      <c r="R40" s="178"/>
      <c r="S40" s="178"/>
      <c r="T40" s="178"/>
      <c r="U40" s="178"/>
      <c r="V40" s="178"/>
      <c r="W40" s="296">
        <f>K40-E40</f>
        <v>-170000</v>
      </c>
    </row>
    <row r="41" ht="15" customHeight="1" spans="1:23">
      <c r="A41" s="178"/>
      <c r="B41" s="200" t="s">
        <v>64</v>
      </c>
      <c r="C41" s="201"/>
      <c r="D41" s="201"/>
      <c r="E41" s="194">
        <v>40000</v>
      </c>
      <c r="F41" s="193" t="s">
        <v>65</v>
      </c>
      <c r="G41" s="193"/>
      <c r="H41" s="193"/>
      <c r="I41" s="268" t="e">
        <f>+#REF!</f>
        <v>#REF!</v>
      </c>
      <c r="J41" s="268" t="e">
        <f>+#REF!</f>
        <v>#REF!</v>
      </c>
      <c r="K41" s="269">
        <v>40000</v>
      </c>
      <c r="L41" s="274">
        <f t="shared" ref="L41:L46" si="8">+M41</f>
        <v>20979</v>
      </c>
      <c r="M41" s="270">
        <v>20979</v>
      </c>
      <c r="N41" s="178"/>
      <c r="O41" s="178"/>
      <c r="P41" s="178"/>
      <c r="Q41" s="178"/>
      <c r="R41" s="178"/>
      <c r="S41" s="178"/>
      <c r="T41" s="178"/>
      <c r="U41" s="178"/>
      <c r="V41" s="178"/>
      <c r="W41" s="296">
        <f>K41-E41</f>
        <v>0</v>
      </c>
    </row>
    <row r="42" ht="15" customHeight="1" spans="1:23">
      <c r="A42" s="178"/>
      <c r="B42" s="200" t="s">
        <v>66</v>
      </c>
      <c r="C42" s="201"/>
      <c r="D42" s="201"/>
      <c r="E42" s="194">
        <v>200000</v>
      </c>
      <c r="F42" s="193" t="s">
        <v>67</v>
      </c>
      <c r="G42" s="193"/>
      <c r="H42" s="193"/>
      <c r="I42" s="268" t="e">
        <f>+#REF!</f>
        <v>#REF!</v>
      </c>
      <c r="J42" s="268" t="e">
        <f>+#REF!</f>
        <v>#REF!</v>
      </c>
      <c r="K42" s="269">
        <v>200000</v>
      </c>
      <c r="L42" s="274">
        <f>+M42</f>
        <v>190986</v>
      </c>
      <c r="M42" s="270">
        <v>190986</v>
      </c>
      <c r="N42" s="178"/>
      <c r="O42" s="178"/>
      <c r="P42" s="178"/>
      <c r="Q42" s="178"/>
      <c r="R42" s="178"/>
      <c r="S42" s="178"/>
      <c r="T42" s="178"/>
      <c r="U42" s="178"/>
      <c r="V42" s="178"/>
      <c r="W42" s="296">
        <f>K42-E42</f>
        <v>0</v>
      </c>
    </row>
    <row r="43" ht="15" customHeight="1" spans="1:23">
      <c r="A43" s="178"/>
      <c r="B43" s="200" t="s">
        <v>68</v>
      </c>
      <c r="C43" s="201"/>
      <c r="D43" s="201"/>
      <c r="E43" s="194">
        <v>50000</v>
      </c>
      <c r="F43" s="193"/>
      <c r="G43" s="193"/>
      <c r="H43" s="193"/>
      <c r="I43" s="268" t="e">
        <f>+#REF!</f>
        <v>#REF!</v>
      </c>
      <c r="J43" s="268" t="e">
        <f>+#REF!</f>
        <v>#REF!</v>
      </c>
      <c r="K43" s="269">
        <v>50000</v>
      </c>
      <c r="L43" s="275"/>
      <c r="M43" s="270"/>
      <c r="N43" s="178"/>
      <c r="O43" s="178"/>
      <c r="P43" s="178"/>
      <c r="Q43" s="178"/>
      <c r="R43" s="178"/>
      <c r="S43" s="178"/>
      <c r="T43" s="178"/>
      <c r="U43" s="178"/>
      <c r="V43" s="178"/>
      <c r="W43" s="296">
        <f>K43-E43</f>
        <v>0</v>
      </c>
    </row>
    <row r="44" ht="15" customHeight="1" spans="1:23">
      <c r="A44" s="178"/>
      <c r="B44" s="191" t="s">
        <v>69</v>
      </c>
      <c r="C44" s="187">
        <v>1</v>
      </c>
      <c r="D44" s="193" t="s">
        <v>70</v>
      </c>
      <c r="E44" s="194">
        <v>50000</v>
      </c>
      <c r="F44" s="193" t="s">
        <v>71</v>
      </c>
      <c r="G44" s="193"/>
      <c r="H44" s="193"/>
      <c r="I44" s="268" t="e">
        <f>+#REF!</f>
        <v>#REF!</v>
      </c>
      <c r="J44" s="268" t="e">
        <f>+#REF!</f>
        <v>#REF!</v>
      </c>
      <c r="K44" s="269">
        <v>60000</v>
      </c>
      <c r="L44" s="271" t="e">
        <f>+M44-5000</f>
        <v>#REF!</v>
      </c>
      <c r="M44" s="270" t="e">
        <f>+#REF!</f>
        <v>#REF!</v>
      </c>
      <c r="N44" s="178"/>
      <c r="O44" s="178"/>
      <c r="P44" s="178"/>
      <c r="Q44" s="178"/>
      <c r="R44" s="178"/>
      <c r="S44" s="178"/>
      <c r="T44" s="178"/>
      <c r="U44" s="178"/>
      <c r="V44" s="178"/>
      <c r="W44" s="296">
        <f>K44-E44</f>
        <v>10000</v>
      </c>
    </row>
    <row r="45" ht="15" customHeight="1" spans="1:23">
      <c r="A45" s="178"/>
      <c r="B45" s="191"/>
      <c r="C45" s="187">
        <v>2</v>
      </c>
      <c r="D45" s="193" t="s">
        <v>72</v>
      </c>
      <c r="E45" s="194">
        <v>30000</v>
      </c>
      <c r="F45" s="193" t="s">
        <v>73</v>
      </c>
      <c r="G45" s="193"/>
      <c r="H45" s="193"/>
      <c r="I45" s="268" t="e">
        <f>+#REF!</f>
        <v>#REF!</v>
      </c>
      <c r="J45" s="268" t="e">
        <f>+#REF!</f>
        <v>#REF!</v>
      </c>
      <c r="K45" s="269">
        <v>30000</v>
      </c>
      <c r="L45" s="271" t="e">
        <f>+M45</f>
        <v>#REF!</v>
      </c>
      <c r="M45" s="270" t="e">
        <f>+#REF!</f>
        <v>#REF!</v>
      </c>
      <c r="N45" s="178"/>
      <c r="O45" s="178"/>
      <c r="P45" s="178"/>
      <c r="Q45" s="178"/>
      <c r="R45" s="178"/>
      <c r="S45" s="178"/>
      <c r="T45" s="178"/>
      <c r="U45" s="178"/>
      <c r="V45" s="178"/>
      <c r="W45" s="296">
        <f>K45-E45</f>
        <v>0</v>
      </c>
    </row>
    <row r="46" ht="15" customHeight="1" spans="1:23">
      <c r="A46" s="178"/>
      <c r="B46" s="191"/>
      <c r="C46" s="187">
        <v>3</v>
      </c>
      <c r="D46" s="193" t="s">
        <v>74</v>
      </c>
      <c r="E46" s="194">
        <v>30000</v>
      </c>
      <c r="F46" s="193"/>
      <c r="G46" s="193"/>
      <c r="H46" s="193"/>
      <c r="I46" s="268" t="e">
        <f>+#REF!</f>
        <v>#REF!</v>
      </c>
      <c r="J46" s="268" t="e">
        <f>+#REF!</f>
        <v>#REF!</v>
      </c>
      <c r="K46" s="269">
        <v>30000</v>
      </c>
      <c r="L46" s="271">
        <f>+M46</f>
        <v>30000</v>
      </c>
      <c r="M46" s="270">
        <v>30000</v>
      </c>
      <c r="N46" s="178"/>
      <c r="O46" s="178"/>
      <c r="P46" s="178"/>
      <c r="Q46" s="178"/>
      <c r="R46" s="178"/>
      <c r="S46" s="178"/>
      <c r="T46" s="178"/>
      <c r="U46" s="178"/>
      <c r="V46" s="178"/>
      <c r="W46" s="296">
        <f>K46-E46</f>
        <v>0</v>
      </c>
    </row>
    <row r="47" ht="15" customHeight="1" spans="1:23">
      <c r="A47" s="178"/>
      <c r="B47" s="191"/>
      <c r="C47" s="187">
        <v>4</v>
      </c>
      <c r="D47" s="193" t="s">
        <v>75</v>
      </c>
      <c r="E47" s="194">
        <v>0</v>
      </c>
      <c r="F47" s="193"/>
      <c r="G47" s="193"/>
      <c r="H47" s="193"/>
      <c r="I47" s="268" t="e">
        <f>+#REF!</f>
        <v>#REF!</v>
      </c>
      <c r="J47" s="268" t="e">
        <f>+#REF!</f>
        <v>#REF!</v>
      </c>
      <c r="K47" s="269">
        <v>0</v>
      </c>
      <c r="L47" s="271">
        <f>+M47-10000-31950</f>
        <v>0</v>
      </c>
      <c r="M47" s="270">
        <f>31950+10000</f>
        <v>41950</v>
      </c>
      <c r="N47" s="178" t="s">
        <v>138</v>
      </c>
      <c r="O47" s="178"/>
      <c r="P47" s="178">
        <v>31950</v>
      </c>
      <c r="Q47" s="178" t="s">
        <v>75</v>
      </c>
      <c r="R47" s="178"/>
      <c r="S47" s="178"/>
      <c r="T47" s="178"/>
      <c r="U47" s="178"/>
      <c r="V47" s="178"/>
      <c r="W47" s="296">
        <f>K47-E47</f>
        <v>0</v>
      </c>
    </row>
    <row r="48" ht="15" customHeight="1" spans="1:23">
      <c r="A48" s="178"/>
      <c r="B48" s="191"/>
      <c r="C48" s="187">
        <v>5</v>
      </c>
      <c r="D48" s="193" t="s">
        <v>76</v>
      </c>
      <c r="E48" s="194">
        <v>200000</v>
      </c>
      <c r="F48" s="193"/>
      <c r="G48" s="193"/>
      <c r="H48" s="193"/>
      <c r="I48" s="268" t="e">
        <f>+#REF!</f>
        <v>#REF!</v>
      </c>
      <c r="J48" s="268" t="e">
        <f>+#REF!</f>
        <v>#REF!</v>
      </c>
      <c r="K48" s="269">
        <v>200000</v>
      </c>
      <c r="L48" s="275"/>
      <c r="M48" s="270"/>
      <c r="N48" s="178"/>
      <c r="O48" s="178"/>
      <c r="P48" s="178">
        <v>10000</v>
      </c>
      <c r="Q48" s="178" t="s">
        <v>139</v>
      </c>
      <c r="R48" s="178"/>
      <c r="S48" s="178"/>
      <c r="T48" s="178"/>
      <c r="U48" s="178"/>
      <c r="V48" s="178"/>
      <c r="W48" s="296">
        <f>K48-E48</f>
        <v>0</v>
      </c>
    </row>
    <row r="49" ht="15" customHeight="1" spans="1:23">
      <c r="A49" s="178"/>
      <c r="B49" s="191"/>
      <c r="C49" s="187">
        <v>6</v>
      </c>
      <c r="D49" s="193" t="s">
        <v>77</v>
      </c>
      <c r="E49" s="194">
        <v>50000</v>
      </c>
      <c r="F49" s="193"/>
      <c r="G49" s="193"/>
      <c r="H49" s="193"/>
      <c r="I49" s="268" t="e">
        <f>+#REF!</f>
        <v>#REF!</v>
      </c>
      <c r="J49" s="268" t="e">
        <f>+#REF!</f>
        <v>#REF!</v>
      </c>
      <c r="K49" s="269">
        <v>50000</v>
      </c>
      <c r="L49" s="275"/>
      <c r="M49" s="270"/>
      <c r="N49" s="178"/>
      <c r="O49" s="178"/>
      <c r="P49" s="178"/>
      <c r="Q49" s="178"/>
      <c r="R49" s="178"/>
      <c r="S49" s="178"/>
      <c r="T49" s="178"/>
      <c r="U49" s="178"/>
      <c r="V49" s="178"/>
      <c r="W49" s="296">
        <f>K49-E49</f>
        <v>0</v>
      </c>
    </row>
    <row r="50" ht="15" customHeight="1" spans="1:23">
      <c r="A50" s="178"/>
      <c r="B50" s="191"/>
      <c r="C50" s="187" t="s">
        <v>78</v>
      </c>
      <c r="D50" s="187"/>
      <c r="E50" s="194">
        <f>SUM(E44:E49)</f>
        <v>360000</v>
      </c>
      <c r="F50" s="193"/>
      <c r="G50" s="193"/>
      <c r="H50" s="193"/>
      <c r="I50" s="268" t="e">
        <f>+#REF!</f>
        <v>#REF!</v>
      </c>
      <c r="J50" s="268" t="e">
        <f>+#REF!</f>
        <v>#REF!</v>
      </c>
      <c r="K50" s="269">
        <f t="shared" ref="K50:M50" si="9">SUM(K44:K49)</f>
        <v>370000</v>
      </c>
      <c r="L50" s="271" t="e">
        <f>SUM(L44:L49)</f>
        <v>#REF!</v>
      </c>
      <c r="M50" s="270" t="e">
        <f>SUM(M44:M49)</f>
        <v>#REF!</v>
      </c>
      <c r="N50" s="178"/>
      <c r="O50" s="178"/>
      <c r="P50" s="178"/>
      <c r="Q50" s="178"/>
      <c r="R50" s="178"/>
      <c r="S50" s="178"/>
      <c r="T50" s="178"/>
      <c r="U50" s="178"/>
      <c r="V50" s="178"/>
      <c r="W50" s="296">
        <f>K50-E50</f>
        <v>10000</v>
      </c>
    </row>
    <row r="51" ht="15" customHeight="1" spans="1:23">
      <c r="A51" s="178"/>
      <c r="B51" s="200" t="s">
        <v>79</v>
      </c>
      <c r="C51" s="201"/>
      <c r="D51" s="201"/>
      <c r="E51" s="194">
        <f>E31+E40+E41+E42+E43+E50</f>
        <v>3012080</v>
      </c>
      <c r="F51" s="213"/>
      <c r="G51" s="213"/>
      <c r="H51" s="213"/>
      <c r="I51" s="276" t="e">
        <f>+#REF!</f>
        <v>#REF!</v>
      </c>
      <c r="J51" s="276" t="e">
        <f>+#REF!</f>
        <v>#REF!</v>
      </c>
      <c r="K51" s="277">
        <f>+K50+K43+K42+K41+K40+K31</f>
        <v>3202800</v>
      </c>
      <c r="L51" s="278" t="e">
        <f>+L31+L40+L41+L42+L43+L50</f>
        <v>#REF!</v>
      </c>
      <c r="M51" s="270" t="e">
        <f>+M31+M40+M41+M42+M43+M50</f>
        <v>#REF!</v>
      </c>
      <c r="N51" s="256" t="e">
        <f t="shared" ref="N51:N53" si="10">+L51-M51</f>
        <v>#REF!</v>
      </c>
      <c r="O51" s="178"/>
      <c r="P51" s="178"/>
      <c r="Q51" s="178"/>
      <c r="R51" s="178"/>
      <c r="S51" s="178"/>
      <c r="T51" s="178"/>
      <c r="U51" s="178"/>
      <c r="V51" s="178"/>
      <c r="W51" s="296">
        <f>K51-E51</f>
        <v>190720</v>
      </c>
    </row>
    <row r="52" ht="15" customHeight="1" spans="1:23">
      <c r="A52" s="178"/>
      <c r="B52" s="186" t="s">
        <v>80</v>
      </c>
      <c r="C52" s="187"/>
      <c r="D52" s="187"/>
      <c r="E52" s="194">
        <f>E20-E51</f>
        <v>3439750</v>
      </c>
      <c r="F52" s="195"/>
      <c r="G52" s="195"/>
      <c r="H52" s="195"/>
      <c r="I52" s="257" t="e">
        <f>+#REF!</f>
        <v>#REF!</v>
      </c>
      <c r="J52" s="257" t="e">
        <f>+#REF!</f>
        <v>#REF!</v>
      </c>
      <c r="K52" s="258" t="e">
        <f>+K20-K51</f>
        <v>#REF!</v>
      </c>
      <c r="L52" s="264" t="e">
        <f>+L20-L51</f>
        <v>#REF!</v>
      </c>
      <c r="M52" s="270" t="e">
        <f>M20-M51</f>
        <v>#REF!</v>
      </c>
      <c r="N52" s="256" t="e">
        <f>+L52-M52</f>
        <v>#REF!</v>
      </c>
      <c r="O52" s="178"/>
      <c r="P52" s="178"/>
      <c r="Q52" s="178"/>
      <c r="R52" s="178"/>
      <c r="S52" s="178"/>
      <c r="T52" s="178"/>
      <c r="U52" s="178"/>
      <c r="V52" s="178"/>
      <c r="W52" s="296" t="e">
        <f>K52-E52</f>
        <v>#REF!</v>
      </c>
    </row>
    <row r="53" ht="15" customHeight="1" spans="1:23">
      <c r="A53" s="178"/>
      <c r="B53" s="214" t="s">
        <v>81</v>
      </c>
      <c r="C53" s="215"/>
      <c r="D53" s="215"/>
      <c r="E53" s="216">
        <f>SUM(E51:E52)</f>
        <v>6451830</v>
      </c>
      <c r="F53" s="217"/>
      <c r="G53" s="218"/>
      <c r="H53" s="219"/>
      <c r="I53" s="279" t="e">
        <f>+#REF!</f>
        <v>#REF!</v>
      </c>
      <c r="J53" s="279" t="e">
        <f>+#REF!</f>
        <v>#REF!</v>
      </c>
      <c r="K53" s="280" t="e">
        <f>+K51+K52</f>
        <v>#REF!</v>
      </c>
      <c r="L53" s="281" t="e">
        <f>SUM(L51:L52)</f>
        <v>#REF!</v>
      </c>
      <c r="M53" s="270" t="e">
        <f>SUM(M51:M52)</f>
        <v>#REF!</v>
      </c>
      <c r="N53" s="256" t="e">
        <f>+L53-M53</f>
        <v>#REF!</v>
      </c>
      <c r="O53" s="178"/>
      <c r="P53" s="178"/>
      <c r="Q53" s="178"/>
      <c r="R53" s="178"/>
      <c r="S53" s="178"/>
      <c r="T53" s="178"/>
      <c r="U53" s="178"/>
      <c r="V53" s="178"/>
      <c r="W53" s="296" t="e">
        <f>K53-E53</f>
        <v>#REF!</v>
      </c>
    </row>
    <row r="54" ht="15" customHeight="1" spans="3:5">
      <c r="C54" s="220"/>
      <c r="E54" s="221"/>
    </row>
    <row r="55" ht="15" customHeight="1" spans="2:11">
      <c r="B55" s="222" t="s">
        <v>82</v>
      </c>
      <c r="C55" s="223"/>
      <c r="D55" s="222"/>
      <c r="E55" s="221"/>
      <c r="F55" s="222"/>
      <c r="G55" s="222"/>
      <c r="H55" s="222"/>
      <c r="I55" s="222"/>
      <c r="J55" s="222"/>
      <c r="K55" s="222"/>
    </row>
    <row r="56" ht="15" customHeight="1" spans="2:12">
      <c r="B56" s="222" t="s">
        <v>3</v>
      </c>
      <c r="C56" s="223"/>
      <c r="D56" s="222"/>
      <c r="E56" s="221"/>
      <c r="F56" s="222"/>
      <c r="G56" s="222"/>
      <c r="H56" s="224" t="s">
        <v>4</v>
      </c>
      <c r="I56" s="224"/>
      <c r="J56" s="224"/>
      <c r="K56" s="224"/>
      <c r="L56" s="282"/>
    </row>
    <row r="57" ht="15" customHeight="1" spans="2:12">
      <c r="B57" s="225" t="s">
        <v>5</v>
      </c>
      <c r="C57" s="226"/>
      <c r="D57" s="226"/>
      <c r="E57" s="227" t="s">
        <v>6</v>
      </c>
      <c r="F57" s="226" t="s">
        <v>9</v>
      </c>
      <c r="G57" s="226"/>
      <c r="H57" s="226"/>
      <c r="I57" s="226" t="s">
        <v>125</v>
      </c>
      <c r="J57" s="283" t="s">
        <v>7</v>
      </c>
      <c r="K57" s="284" t="s">
        <v>8</v>
      </c>
      <c r="L57" s="220"/>
    </row>
    <row r="58" ht="15" customHeight="1" spans="2:12">
      <c r="B58" s="228">
        <v>1</v>
      </c>
      <c r="C58" s="229"/>
      <c r="D58" s="230" t="s">
        <v>83</v>
      </c>
      <c r="E58" s="231">
        <v>200000</v>
      </c>
      <c r="F58" s="232"/>
      <c r="G58" s="232"/>
      <c r="H58" s="232"/>
      <c r="I58" s="285">
        <v>200000</v>
      </c>
      <c r="J58" s="286">
        <v>200000</v>
      </c>
      <c r="K58" s="287">
        <v>200000</v>
      </c>
      <c r="L58" s="288"/>
    </row>
    <row r="59" ht="15" customHeight="1" spans="2:12">
      <c r="B59" s="228">
        <v>2</v>
      </c>
      <c r="C59" s="229"/>
      <c r="D59" s="230" t="s">
        <v>29</v>
      </c>
      <c r="E59" s="231">
        <v>0</v>
      </c>
      <c r="F59" s="232"/>
      <c r="G59" s="232"/>
      <c r="H59" s="232"/>
      <c r="I59" s="285">
        <f>30+29</f>
        <v>59</v>
      </c>
      <c r="J59" s="286">
        <v>60</v>
      </c>
      <c r="K59" s="287">
        <v>0</v>
      </c>
      <c r="L59" s="288"/>
    </row>
    <row r="60" ht="15" customHeight="1" spans="1:12">
      <c r="A60" s="233"/>
      <c r="B60" s="234">
        <v>3</v>
      </c>
      <c r="C60" s="235"/>
      <c r="D60" s="236" t="s">
        <v>84</v>
      </c>
      <c r="E60" s="237">
        <v>0</v>
      </c>
      <c r="F60" s="238"/>
      <c r="G60" s="238"/>
      <c r="H60" s="238"/>
      <c r="I60" s="285">
        <v>730000</v>
      </c>
      <c r="J60" s="289">
        <v>0</v>
      </c>
      <c r="K60" s="290">
        <v>0</v>
      </c>
      <c r="L60" s="291"/>
    </row>
    <row r="61" ht="15" customHeight="1" spans="1:12">
      <c r="A61" s="233"/>
      <c r="B61" s="234">
        <v>4</v>
      </c>
      <c r="C61" s="235"/>
      <c r="D61" s="239" t="s">
        <v>85</v>
      </c>
      <c r="E61" s="237">
        <v>7131580</v>
      </c>
      <c r="F61" s="238"/>
      <c r="G61" s="238"/>
      <c r="H61" s="238"/>
      <c r="I61" s="285">
        <v>7711985</v>
      </c>
      <c r="J61" s="292">
        <v>7131580</v>
      </c>
      <c r="K61" s="290">
        <f>J62+200000</f>
        <v>7531640</v>
      </c>
      <c r="L61" s="291"/>
    </row>
    <row r="62" ht="15" customHeight="1" spans="1:12">
      <c r="A62" s="233"/>
      <c r="B62" s="240" t="s">
        <v>86</v>
      </c>
      <c r="C62" s="241"/>
      <c r="D62" s="241"/>
      <c r="E62" s="242">
        <f t="shared" ref="E62:K62" si="11">SUM(E58:E61)</f>
        <v>7331580</v>
      </c>
      <c r="F62" s="243"/>
      <c r="G62" s="243"/>
      <c r="H62" s="243"/>
      <c r="I62" s="293">
        <f>SUM(I58:I61)</f>
        <v>8642044</v>
      </c>
      <c r="J62" s="294">
        <f>SUM(J58:J61)</f>
        <v>7331640</v>
      </c>
      <c r="K62" s="295">
        <f>SUM(K58:K61)</f>
        <v>7731640</v>
      </c>
      <c r="L62" s="291"/>
    </row>
    <row r="63" ht="15" customHeight="1" spans="1:12">
      <c r="A63" s="233"/>
      <c r="B63" s="244"/>
      <c r="C63" s="244"/>
      <c r="D63" s="245"/>
      <c r="E63" s="246"/>
      <c r="F63" s="245"/>
      <c r="G63" s="245"/>
      <c r="H63" s="245"/>
      <c r="I63" s="245"/>
      <c r="J63" s="245"/>
      <c r="K63" s="245"/>
      <c r="L63" s="233"/>
    </row>
    <row r="64" ht="15" customHeight="1" spans="1:12">
      <c r="A64" s="233"/>
      <c r="B64" s="245" t="s">
        <v>34</v>
      </c>
      <c r="C64" s="244"/>
      <c r="D64" s="245"/>
      <c r="E64" s="246"/>
      <c r="F64" s="245"/>
      <c r="G64" s="245"/>
      <c r="H64" s="245"/>
      <c r="I64" s="245"/>
      <c r="J64" s="245"/>
      <c r="K64" s="245"/>
      <c r="L64" s="233"/>
    </row>
    <row r="65" ht="15" customHeight="1" spans="1:12">
      <c r="A65" s="233"/>
      <c r="B65" s="299" t="s">
        <v>5</v>
      </c>
      <c r="C65" s="300"/>
      <c r="D65" s="300"/>
      <c r="E65" s="301" t="s">
        <v>6</v>
      </c>
      <c r="F65" s="300" t="s">
        <v>9</v>
      </c>
      <c r="G65" s="300"/>
      <c r="H65" s="300"/>
      <c r="I65" s="226" t="s">
        <v>125</v>
      </c>
      <c r="J65" s="283" t="s">
        <v>87</v>
      </c>
      <c r="K65" s="284" t="s">
        <v>8</v>
      </c>
      <c r="L65" s="309"/>
    </row>
    <row r="66" ht="15" customHeight="1" spans="1:12">
      <c r="A66" s="233"/>
      <c r="B66" s="234">
        <v>1</v>
      </c>
      <c r="C66" s="235"/>
      <c r="D66" s="236" t="s">
        <v>88</v>
      </c>
      <c r="E66" s="237">
        <v>0</v>
      </c>
      <c r="F66" s="238"/>
      <c r="G66" s="238"/>
      <c r="H66" s="238"/>
      <c r="I66" s="285">
        <f>1479600+432</f>
        <v>1480032</v>
      </c>
      <c r="J66" s="286">
        <v>0</v>
      </c>
      <c r="K66" s="287">
        <v>0</v>
      </c>
      <c r="L66" s="291"/>
    </row>
    <row r="67" ht="15" customHeight="1" spans="1:12">
      <c r="A67" s="233"/>
      <c r="B67" s="234">
        <v>2</v>
      </c>
      <c r="C67" s="235"/>
      <c r="D67" s="236" t="s">
        <v>43</v>
      </c>
      <c r="E67" s="237">
        <v>0</v>
      </c>
      <c r="F67" s="238"/>
      <c r="G67" s="238"/>
      <c r="H67" s="238"/>
      <c r="I67" s="285">
        <v>30432</v>
      </c>
      <c r="J67" s="286">
        <v>0</v>
      </c>
      <c r="K67" s="287">
        <v>0</v>
      </c>
      <c r="L67" s="291"/>
    </row>
    <row r="68" ht="15" customHeight="1" spans="1:12">
      <c r="A68" s="233"/>
      <c r="B68" s="234" t="s">
        <v>89</v>
      </c>
      <c r="C68" s="235"/>
      <c r="D68" s="235"/>
      <c r="E68" s="302">
        <f t="shared" ref="E68:K68" si="12">SUM(E66:E67)</f>
        <v>0</v>
      </c>
      <c r="F68" s="238"/>
      <c r="G68" s="238"/>
      <c r="H68" s="238"/>
      <c r="I68" s="310">
        <f>SUM(I66:I67)</f>
        <v>1510464</v>
      </c>
      <c r="J68" s="289">
        <f>SUM(J66:J67)</f>
        <v>0</v>
      </c>
      <c r="K68" s="290">
        <f>SUM(K66:K67)</f>
        <v>0</v>
      </c>
      <c r="L68" s="291"/>
    </row>
    <row r="69" ht="15" customHeight="1" spans="1:12">
      <c r="A69" s="233"/>
      <c r="B69" s="303" t="s">
        <v>90</v>
      </c>
      <c r="C69" s="304"/>
      <c r="D69" s="304"/>
      <c r="E69" s="237">
        <f>E62-E68</f>
        <v>7331580</v>
      </c>
      <c r="F69" s="236" t="s">
        <v>91</v>
      </c>
      <c r="G69" s="236"/>
      <c r="H69" s="236"/>
      <c r="I69" s="285">
        <f t="shared" ref="I69:K69" si="13">I62-I68</f>
        <v>7131580</v>
      </c>
      <c r="J69" s="289">
        <f>J62-J68</f>
        <v>7331640</v>
      </c>
      <c r="K69" s="290">
        <f>K62-K68</f>
        <v>7731640</v>
      </c>
      <c r="L69" s="233"/>
    </row>
    <row r="70" ht="15" customHeight="1" spans="1:12">
      <c r="A70" s="233"/>
      <c r="B70" s="240" t="s">
        <v>81</v>
      </c>
      <c r="C70" s="241"/>
      <c r="D70" s="241"/>
      <c r="E70" s="305">
        <f>SUM(E68:E69)</f>
        <v>7331580</v>
      </c>
      <c r="F70" s="306"/>
      <c r="G70" s="307"/>
      <c r="H70" s="308"/>
      <c r="I70" s="311">
        <f t="shared" ref="I70" si="14">I68+I69</f>
        <v>8642044</v>
      </c>
      <c r="J70" s="294">
        <f>SUM(J68:J69)</f>
        <v>7331640</v>
      </c>
      <c r="K70" s="295">
        <f>SUM(K68:K69)</f>
        <v>7731640</v>
      </c>
      <c r="L70" s="233"/>
    </row>
    <row r="71" ht="14.25"/>
  </sheetData>
  <sheetProtection selectLockedCells="1" selectUnlockedCells="1"/>
  <mergeCells count="92">
    <mergeCell ref="A1:H1"/>
    <mergeCell ref="B2:H2"/>
    <mergeCell ref="B5:D5"/>
    <mergeCell ref="F5:H5"/>
    <mergeCell ref="B6:C6"/>
    <mergeCell ref="F6:H6"/>
    <mergeCell ref="F7:H7"/>
    <mergeCell ref="F8:H8"/>
    <mergeCell ref="F9:H9"/>
    <mergeCell ref="F10:H10"/>
    <mergeCell ref="F11:H11"/>
    <mergeCell ref="B12:C12"/>
    <mergeCell ref="F12:H12"/>
    <mergeCell ref="B13:C13"/>
    <mergeCell ref="F13:H13"/>
    <mergeCell ref="B14:C14"/>
    <mergeCell ref="F14:H14"/>
    <mergeCell ref="F15:H15"/>
    <mergeCell ref="F16:H16"/>
    <mergeCell ref="F17:H17"/>
    <mergeCell ref="F18:H18"/>
    <mergeCell ref="B20:D20"/>
    <mergeCell ref="F20:H20"/>
    <mergeCell ref="B23:D23"/>
    <mergeCell ref="F23:H23"/>
    <mergeCell ref="F24:H24"/>
    <mergeCell ref="F25:H25"/>
    <mergeCell ref="F26:H26"/>
    <mergeCell ref="F27:H27"/>
    <mergeCell ref="F28:H28"/>
    <mergeCell ref="F29:H29"/>
    <mergeCell ref="F30:H30"/>
    <mergeCell ref="C31:D31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C40:D40"/>
    <mergeCell ref="F40:H40"/>
    <mergeCell ref="B41:D41"/>
    <mergeCell ref="F41:H41"/>
    <mergeCell ref="B42:D42"/>
    <mergeCell ref="F42:H42"/>
    <mergeCell ref="B43:D43"/>
    <mergeCell ref="F43:H43"/>
    <mergeCell ref="F44:H44"/>
    <mergeCell ref="F45:H45"/>
    <mergeCell ref="F46:H46"/>
    <mergeCell ref="F47:H47"/>
    <mergeCell ref="F48:H48"/>
    <mergeCell ref="F49:H49"/>
    <mergeCell ref="C50:D50"/>
    <mergeCell ref="F50:H50"/>
    <mergeCell ref="B51:D51"/>
    <mergeCell ref="F51:H51"/>
    <mergeCell ref="B52:D52"/>
    <mergeCell ref="F52:H52"/>
    <mergeCell ref="B53:D53"/>
    <mergeCell ref="B57:D57"/>
    <mergeCell ref="F57:H57"/>
    <mergeCell ref="B58:C58"/>
    <mergeCell ref="F58:H58"/>
    <mergeCell ref="B59:C59"/>
    <mergeCell ref="F59:H59"/>
    <mergeCell ref="B60:C60"/>
    <mergeCell ref="F60:H60"/>
    <mergeCell ref="B61:C61"/>
    <mergeCell ref="F61:H61"/>
    <mergeCell ref="B62:D62"/>
    <mergeCell ref="F62:H62"/>
    <mergeCell ref="B65:D65"/>
    <mergeCell ref="F65:H65"/>
    <mergeCell ref="B66:C66"/>
    <mergeCell ref="F66:H66"/>
    <mergeCell ref="B67:C67"/>
    <mergeCell ref="F67:H67"/>
    <mergeCell ref="B68:D68"/>
    <mergeCell ref="F68:H68"/>
    <mergeCell ref="B69:D69"/>
    <mergeCell ref="F69:H69"/>
    <mergeCell ref="B70:D70"/>
    <mergeCell ref="B24:B31"/>
    <mergeCell ref="B32:B40"/>
    <mergeCell ref="B44:B50"/>
    <mergeCell ref="B7:C11"/>
    <mergeCell ref="B15:C17"/>
    <mergeCell ref="B18:C19"/>
  </mergeCells>
  <pageMargins left="0.699305555555556" right="0.699305555555556" top="0.75" bottom="0.75" header="0.511111111111111" footer="0.511111111111111"/>
  <pageSetup paperSize="9" scale="74" firstPageNumber="0" orientation="portrait" useFirstPageNumber="1" verticalDpi="300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4"/>
    <pageSetUpPr fitToPage="1"/>
  </sheetPr>
  <dimension ref="A1:N78"/>
  <sheetViews>
    <sheetView view="pageBreakPreview" zoomScale="120" zoomScaleNormal="100" zoomScaleSheetLayoutView="120" workbookViewId="0">
      <pane xSplit="4" ySplit="6" topLeftCell="E7" activePane="bottomRight" state="frozen"/>
      <selection/>
      <selection pane="topRight"/>
      <selection pane="bottomLeft"/>
      <selection pane="bottomRight" activeCell="H21" sqref="H21:J21"/>
    </sheetView>
  </sheetViews>
  <sheetFormatPr defaultColWidth="8.875" defaultRowHeight="13.5"/>
  <cols>
    <col min="1" max="1" width="2.125" customWidth="1"/>
    <col min="2" max="2" width="3.875" customWidth="1"/>
    <col min="3" max="3" width="4.75" style="1" customWidth="1"/>
    <col min="4" max="4" width="31" customWidth="1"/>
    <col min="5" max="5" width="17.125" customWidth="1"/>
    <col min="6" max="6" width="18.5" style="2" customWidth="1"/>
    <col min="7" max="7" width="16.625" style="2" hidden="1" customWidth="1"/>
    <col min="9" max="9" width="12.625" customWidth="1"/>
    <col min="10" max="10" width="22.25" customWidth="1"/>
  </cols>
  <sheetData>
    <row r="1" ht="26.45" customHeight="1" spans="1:10">
      <c r="A1" s="3" t="s">
        <v>140</v>
      </c>
      <c r="B1" s="3"/>
      <c r="C1" s="3"/>
      <c r="D1" s="3"/>
      <c r="E1" s="3"/>
      <c r="F1" s="3"/>
      <c r="G1" s="3"/>
      <c r="H1" s="3"/>
      <c r="I1" s="3"/>
      <c r="J1" s="3"/>
    </row>
    <row r="2" ht="17.25" spans="2:10">
      <c r="B2" s="4" t="s">
        <v>141</v>
      </c>
      <c r="C2" s="4"/>
      <c r="D2" s="4"/>
      <c r="E2" s="4"/>
      <c r="F2" s="4"/>
      <c r="G2" s="4"/>
      <c r="H2" s="4"/>
      <c r="I2" s="4"/>
      <c r="J2" s="4"/>
    </row>
    <row r="3" ht="9" customHeight="1" spans="2:10">
      <c r="B3" s="5"/>
      <c r="C3" s="5"/>
      <c r="D3" s="5"/>
      <c r="E3" s="5"/>
      <c r="F3" s="5"/>
      <c r="G3" s="5"/>
      <c r="H3" s="5"/>
      <c r="I3" s="5"/>
      <c r="J3" s="5"/>
    </row>
    <row r="4" ht="14.25" spans="2:10">
      <c r="B4" s="6" t="s">
        <v>2</v>
      </c>
      <c r="C4" s="6"/>
      <c r="D4" s="6"/>
      <c r="E4" s="6"/>
      <c r="F4" s="6"/>
      <c r="G4" s="6"/>
      <c r="H4" s="6"/>
      <c r="I4" s="6"/>
      <c r="J4" s="6"/>
    </row>
    <row r="5" ht="15" spans="2:10">
      <c r="B5" s="6" t="s">
        <v>3</v>
      </c>
      <c r="C5" s="6"/>
      <c r="D5" s="6"/>
      <c r="E5" s="6"/>
      <c r="F5" s="6"/>
      <c r="G5" s="6"/>
      <c r="H5" s="6"/>
      <c r="I5" s="6"/>
      <c r="J5" s="132" t="s">
        <v>4</v>
      </c>
    </row>
    <row r="6" ht="15" customHeight="1" spans="2:10">
      <c r="B6" s="7" t="s">
        <v>5</v>
      </c>
      <c r="C6" s="8"/>
      <c r="D6" s="8"/>
      <c r="E6" s="9" t="s">
        <v>142</v>
      </c>
      <c r="F6" s="10" t="s">
        <v>143</v>
      </c>
      <c r="G6" s="11" t="s">
        <v>96</v>
      </c>
      <c r="H6" s="8" t="s">
        <v>9</v>
      </c>
      <c r="I6" s="8"/>
      <c r="J6" s="133"/>
    </row>
    <row r="7" ht="15" customHeight="1" spans="2:10">
      <c r="B7" s="12">
        <v>1</v>
      </c>
      <c r="C7" s="13"/>
      <c r="D7" s="14" t="s">
        <v>10</v>
      </c>
      <c r="E7" s="15">
        <v>2136400</v>
      </c>
      <c r="F7" s="16">
        <v>2136400</v>
      </c>
      <c r="G7" s="17">
        <f t="shared" ref="G7:G20" si="0">F7-E7</f>
        <v>0</v>
      </c>
      <c r="H7" s="18" t="s">
        <v>97</v>
      </c>
      <c r="I7" s="18"/>
      <c r="J7" s="134"/>
    </row>
    <row r="8" ht="15" customHeight="1" spans="2:10">
      <c r="B8" s="19" t="s">
        <v>98</v>
      </c>
      <c r="C8" s="20"/>
      <c r="D8" s="21" t="s">
        <v>13</v>
      </c>
      <c r="E8" s="22">
        <v>294000</v>
      </c>
      <c r="F8" s="23">
        <v>294000</v>
      </c>
      <c r="G8" s="23">
        <f>F8-E8</f>
        <v>0</v>
      </c>
      <c r="H8" s="24" t="s">
        <v>99</v>
      </c>
      <c r="I8" s="24"/>
      <c r="J8" s="135"/>
    </row>
    <row r="9" ht="15" customHeight="1" spans="2:10">
      <c r="B9" s="19"/>
      <c r="C9" s="20"/>
      <c r="D9" s="21" t="s">
        <v>15</v>
      </c>
      <c r="E9" s="22">
        <v>0</v>
      </c>
      <c r="F9" s="23">
        <v>0</v>
      </c>
      <c r="G9" s="23">
        <f>F9-E9</f>
        <v>0</v>
      </c>
      <c r="H9" s="25"/>
      <c r="I9" s="25"/>
      <c r="J9" s="136"/>
    </row>
    <row r="10" ht="15" customHeight="1" spans="2:10">
      <c r="B10" s="19"/>
      <c r="C10" s="20"/>
      <c r="D10" s="26" t="s">
        <v>100</v>
      </c>
      <c r="E10" s="22">
        <v>67200</v>
      </c>
      <c r="F10" s="27">
        <v>67200</v>
      </c>
      <c r="G10" s="23">
        <f>F10-E10</f>
        <v>0</v>
      </c>
      <c r="H10" s="24" t="s">
        <v>101</v>
      </c>
      <c r="I10" s="24"/>
      <c r="J10" s="135"/>
    </row>
    <row r="11" ht="15" customHeight="1" spans="2:10">
      <c r="B11" s="19"/>
      <c r="C11" s="20"/>
      <c r="D11" s="21" t="s">
        <v>19</v>
      </c>
      <c r="E11" s="22">
        <v>38000</v>
      </c>
      <c r="F11" s="27">
        <v>38000</v>
      </c>
      <c r="G11" s="23">
        <f>F11-E11</f>
        <v>0</v>
      </c>
      <c r="H11" s="28"/>
      <c r="I11" s="137"/>
      <c r="J11" s="138"/>
    </row>
    <row r="12" ht="15" customHeight="1" spans="2:10">
      <c r="B12" s="19"/>
      <c r="C12" s="20"/>
      <c r="D12" s="29" t="s">
        <v>20</v>
      </c>
      <c r="E12" s="30">
        <v>20000</v>
      </c>
      <c r="F12" s="27">
        <v>20000</v>
      </c>
      <c r="G12" s="23">
        <f>F12-E12</f>
        <v>0</v>
      </c>
      <c r="H12" s="25"/>
      <c r="I12" s="25"/>
      <c r="J12" s="136"/>
    </row>
    <row r="13" ht="15" customHeight="1" spans="2:10">
      <c r="B13" s="31">
        <v>3</v>
      </c>
      <c r="C13" s="32"/>
      <c r="D13" s="21" t="s">
        <v>21</v>
      </c>
      <c r="E13" s="33">
        <v>110000</v>
      </c>
      <c r="F13" s="34">
        <v>110000</v>
      </c>
      <c r="G13" s="23">
        <f>F13-E13</f>
        <v>0</v>
      </c>
      <c r="H13" s="25"/>
      <c r="I13" s="25"/>
      <c r="J13" s="136"/>
    </row>
    <row r="14" ht="15" customHeight="1" spans="2:10">
      <c r="B14" s="31">
        <v>4</v>
      </c>
      <c r="C14" s="32"/>
      <c r="D14" s="21" t="s">
        <v>23</v>
      </c>
      <c r="E14" s="22">
        <v>222050</v>
      </c>
      <c r="F14" s="23">
        <v>0</v>
      </c>
      <c r="G14" s="23">
        <f>F14-E14</f>
        <v>-222050</v>
      </c>
      <c r="H14" s="25"/>
      <c r="I14" s="25"/>
      <c r="J14" s="136"/>
    </row>
    <row r="15" ht="15" customHeight="1" spans="2:10">
      <c r="B15" s="31">
        <v>5</v>
      </c>
      <c r="C15" s="32"/>
      <c r="D15" s="21" t="s">
        <v>24</v>
      </c>
      <c r="E15" s="22">
        <v>70000</v>
      </c>
      <c r="F15" s="23">
        <v>60000</v>
      </c>
      <c r="G15" s="23">
        <f>F15-E15</f>
        <v>-10000</v>
      </c>
      <c r="H15" s="25"/>
      <c r="I15" s="25"/>
      <c r="J15" s="136"/>
    </row>
    <row r="16" ht="18" customHeight="1" spans="2:10">
      <c r="B16" s="35" t="s">
        <v>103</v>
      </c>
      <c r="C16" s="36"/>
      <c r="D16" s="21" t="s">
        <v>26</v>
      </c>
      <c r="E16" s="22">
        <v>20000</v>
      </c>
      <c r="F16" s="23">
        <v>20000</v>
      </c>
      <c r="G16" s="23">
        <f>F16-E16</f>
        <v>0</v>
      </c>
      <c r="H16" s="25"/>
      <c r="I16" s="25"/>
      <c r="J16" s="136"/>
    </row>
    <row r="17" ht="18" customHeight="1" spans="2:10">
      <c r="B17" s="35"/>
      <c r="C17" s="36"/>
      <c r="D17" s="21" t="s">
        <v>27</v>
      </c>
      <c r="E17" s="33">
        <v>52062</v>
      </c>
      <c r="F17" s="34">
        <v>50000</v>
      </c>
      <c r="G17" s="23">
        <f>F17-E17</f>
        <v>-2062</v>
      </c>
      <c r="H17" s="25" t="s">
        <v>104</v>
      </c>
      <c r="I17" s="25"/>
      <c r="J17" s="136"/>
    </row>
    <row r="18" ht="18" customHeight="1" spans="2:10">
      <c r="B18" s="35"/>
      <c r="C18" s="36"/>
      <c r="D18" s="21" t="s">
        <v>29</v>
      </c>
      <c r="E18" s="22">
        <v>30</v>
      </c>
      <c r="F18" s="23">
        <v>0</v>
      </c>
      <c r="G18" s="23">
        <f>F18-E18</f>
        <v>-30</v>
      </c>
      <c r="H18" s="25"/>
      <c r="I18" s="25"/>
      <c r="J18" s="136"/>
    </row>
    <row r="19" ht="15" customHeight="1" spans="2:10">
      <c r="B19" s="37">
        <v>7</v>
      </c>
      <c r="C19" s="38"/>
      <c r="D19" s="39" t="s">
        <v>30</v>
      </c>
      <c r="E19" s="40">
        <v>3808807</v>
      </c>
      <c r="F19" s="41">
        <v>3808807</v>
      </c>
      <c r="G19" s="42">
        <f>F19-E19</f>
        <v>0</v>
      </c>
      <c r="H19" s="43" t="s">
        <v>144</v>
      </c>
      <c r="I19" s="43"/>
      <c r="J19" s="139"/>
    </row>
    <row r="20" ht="15" customHeight="1" spans="2:10">
      <c r="B20" s="37"/>
      <c r="C20" s="38"/>
      <c r="D20" s="44" t="s">
        <v>32</v>
      </c>
      <c r="E20" s="45">
        <v>0</v>
      </c>
      <c r="F20" s="46">
        <v>0</v>
      </c>
      <c r="G20" s="47">
        <f>F20-E20</f>
        <v>0</v>
      </c>
      <c r="H20" s="48"/>
      <c r="I20" s="140"/>
      <c r="J20" s="141"/>
    </row>
    <row r="21" ht="15" customHeight="1" spans="2:11">
      <c r="B21" s="49" t="s">
        <v>33</v>
      </c>
      <c r="C21" s="50"/>
      <c r="D21" s="50"/>
      <c r="E21" s="51">
        <f t="shared" ref="E21:G21" si="1">SUM(E7:E20)</f>
        <v>6838549</v>
      </c>
      <c r="F21" s="51">
        <f>SUM(F7:F20)</f>
        <v>6604407</v>
      </c>
      <c r="G21" s="51">
        <f>SUM(G7:G20)</f>
        <v>-234142</v>
      </c>
      <c r="H21" s="52"/>
      <c r="I21" s="52"/>
      <c r="J21" s="142"/>
      <c r="K21" s="143"/>
    </row>
    <row r="22" ht="3.75" customHeight="1" spans="2:10">
      <c r="B22" s="53"/>
      <c r="C22" s="53"/>
      <c r="D22" s="53"/>
      <c r="E22" s="54"/>
      <c r="F22" s="54"/>
      <c r="G22" s="54"/>
      <c r="H22" s="55"/>
      <c r="I22" s="55"/>
      <c r="J22" s="55"/>
    </row>
    <row r="23" ht="15" customHeight="1" spans="2:10">
      <c r="B23" s="6" t="s">
        <v>34</v>
      </c>
      <c r="C23" s="6"/>
      <c r="D23" s="6"/>
      <c r="E23" s="6"/>
      <c r="F23" s="6"/>
      <c r="G23" s="6"/>
      <c r="H23" s="6"/>
      <c r="I23" s="6"/>
      <c r="J23" s="132" t="s">
        <v>4</v>
      </c>
    </row>
    <row r="24" ht="15" customHeight="1" spans="2:10">
      <c r="B24" s="7" t="s">
        <v>5</v>
      </c>
      <c r="C24" s="8"/>
      <c r="D24" s="8"/>
      <c r="E24" s="9" t="s">
        <v>142</v>
      </c>
      <c r="F24" s="10" t="s">
        <v>143</v>
      </c>
      <c r="G24" s="11" t="s">
        <v>96</v>
      </c>
      <c r="H24" s="8" t="s">
        <v>9</v>
      </c>
      <c r="I24" s="8"/>
      <c r="J24" s="133"/>
    </row>
    <row r="25" ht="15" customHeight="1" spans="2:10">
      <c r="B25" s="56" t="s">
        <v>35</v>
      </c>
      <c r="C25" s="57">
        <v>1</v>
      </c>
      <c r="D25" s="58" t="s">
        <v>36</v>
      </c>
      <c r="E25" s="59">
        <v>100000</v>
      </c>
      <c r="F25" s="15">
        <v>100000</v>
      </c>
      <c r="G25" s="17">
        <f t="shared" ref="G25:G31" si="2">F25-E25</f>
        <v>0</v>
      </c>
      <c r="H25" s="60" t="s">
        <v>106</v>
      </c>
      <c r="I25" s="60"/>
      <c r="J25" s="144"/>
    </row>
    <row r="26" ht="15" customHeight="1" spans="2:10">
      <c r="B26" s="56"/>
      <c r="C26" s="61">
        <v>2</v>
      </c>
      <c r="D26" s="62" t="s">
        <v>38</v>
      </c>
      <c r="E26" s="34">
        <v>50000</v>
      </c>
      <c r="F26" s="23">
        <v>50000</v>
      </c>
      <c r="G26" s="23">
        <f>F26-E26</f>
        <v>0</v>
      </c>
      <c r="H26" s="63"/>
      <c r="I26" s="63"/>
      <c r="J26" s="145"/>
    </row>
    <row r="27" ht="15" customHeight="1" spans="2:10">
      <c r="B27" s="56"/>
      <c r="C27" s="61">
        <v>3</v>
      </c>
      <c r="D27" s="62" t="s">
        <v>39</v>
      </c>
      <c r="E27" s="34">
        <v>0</v>
      </c>
      <c r="F27" s="27">
        <v>0</v>
      </c>
      <c r="G27" s="23">
        <f>F27-E27</f>
        <v>0</v>
      </c>
      <c r="H27" s="63"/>
      <c r="I27" s="63"/>
      <c r="J27" s="145"/>
    </row>
    <row r="28" ht="15" customHeight="1" spans="2:10">
      <c r="B28" s="56"/>
      <c r="C28" s="61">
        <v>4</v>
      </c>
      <c r="D28" s="62" t="s">
        <v>40</v>
      </c>
      <c r="E28" s="34">
        <v>53400</v>
      </c>
      <c r="F28" s="27">
        <v>53400</v>
      </c>
      <c r="G28" s="23">
        <f>F28-E28</f>
        <v>0</v>
      </c>
      <c r="H28" s="63" t="s">
        <v>107</v>
      </c>
      <c r="I28" s="63"/>
      <c r="J28" s="145"/>
    </row>
    <row r="29" ht="15" customHeight="1" spans="2:10">
      <c r="B29" s="56"/>
      <c r="C29" s="61">
        <v>5</v>
      </c>
      <c r="D29" s="62" t="s">
        <v>41</v>
      </c>
      <c r="E29" s="34">
        <v>120000</v>
      </c>
      <c r="F29" s="27">
        <v>120000</v>
      </c>
      <c r="G29" s="23">
        <f>F29-E29</f>
        <v>0</v>
      </c>
      <c r="H29" s="63" t="s">
        <v>108</v>
      </c>
      <c r="I29" s="63"/>
      <c r="J29" s="145"/>
    </row>
    <row r="30" ht="15" customHeight="1" spans="2:10">
      <c r="B30" s="56"/>
      <c r="C30" s="61">
        <v>6</v>
      </c>
      <c r="D30" s="62" t="s">
        <v>42</v>
      </c>
      <c r="E30" s="34">
        <v>20000</v>
      </c>
      <c r="F30" s="27">
        <v>20000</v>
      </c>
      <c r="G30" s="23">
        <f>F30-E30</f>
        <v>0</v>
      </c>
      <c r="H30" s="64" t="s">
        <v>145</v>
      </c>
      <c r="I30" s="64"/>
      <c r="J30" s="146"/>
    </row>
    <row r="31" ht="15" customHeight="1" spans="2:10">
      <c r="B31" s="56"/>
      <c r="C31" s="61">
        <v>7</v>
      </c>
      <c r="D31" s="62" t="s">
        <v>43</v>
      </c>
      <c r="E31" s="34">
        <v>125894</v>
      </c>
      <c r="F31" s="65">
        <v>120000</v>
      </c>
      <c r="G31" s="23">
        <f>F31-E31</f>
        <v>-5894</v>
      </c>
      <c r="H31" s="64" t="s">
        <v>146</v>
      </c>
      <c r="I31" s="64"/>
      <c r="J31" s="146"/>
    </row>
    <row r="32" ht="15" customHeight="1" spans="2:10">
      <c r="B32" s="56"/>
      <c r="C32" s="66" t="s">
        <v>46</v>
      </c>
      <c r="D32" s="66"/>
      <c r="E32" s="67">
        <f t="shared" ref="E32:G32" si="3">SUM(E25:E31)</f>
        <v>469294</v>
      </c>
      <c r="F32" s="68">
        <f>SUM(F25:F31)</f>
        <v>463400</v>
      </c>
      <c r="G32" s="68">
        <f>SUM(G25:G31)</f>
        <v>-5894</v>
      </c>
      <c r="H32" s="69"/>
      <c r="I32" s="69"/>
      <c r="J32" s="147"/>
    </row>
    <row r="33" ht="15" customHeight="1" spans="2:10">
      <c r="B33" s="70" t="s">
        <v>47</v>
      </c>
      <c r="C33" s="71">
        <v>1</v>
      </c>
      <c r="D33" s="72" t="s">
        <v>48</v>
      </c>
      <c r="E33" s="73">
        <v>205817</v>
      </c>
      <c r="F33" s="74">
        <v>50000</v>
      </c>
      <c r="G33" s="17">
        <f t="shared" ref="G33:G40" si="4">F33-E33</f>
        <v>-155817</v>
      </c>
      <c r="H33" s="75" t="s">
        <v>147</v>
      </c>
      <c r="I33" s="148"/>
      <c r="J33" s="149"/>
    </row>
    <row r="34" ht="15" customHeight="1" spans="2:10">
      <c r="B34" s="70"/>
      <c r="C34" s="61">
        <v>2</v>
      </c>
      <c r="D34" s="62" t="s">
        <v>50</v>
      </c>
      <c r="E34" s="23">
        <v>49316</v>
      </c>
      <c r="F34" s="27">
        <v>50000</v>
      </c>
      <c r="G34" s="23">
        <f>F34-E34</f>
        <v>684</v>
      </c>
      <c r="H34" s="63" t="s">
        <v>112</v>
      </c>
      <c r="I34" s="63"/>
      <c r="J34" s="145"/>
    </row>
    <row r="35" ht="15" customHeight="1" spans="2:10">
      <c r="B35" s="70"/>
      <c r="C35" s="61">
        <v>3</v>
      </c>
      <c r="D35" s="62" t="s">
        <v>52</v>
      </c>
      <c r="E35" s="42">
        <v>150000</v>
      </c>
      <c r="F35" s="23">
        <v>150000</v>
      </c>
      <c r="G35" s="23">
        <f>F35-E35</f>
        <v>0</v>
      </c>
      <c r="H35" s="63" t="s">
        <v>53</v>
      </c>
      <c r="I35" s="63"/>
      <c r="J35" s="145"/>
    </row>
    <row r="36" ht="15" customHeight="1" spans="2:10">
      <c r="B36" s="70"/>
      <c r="C36" s="61">
        <v>4</v>
      </c>
      <c r="D36" s="62" t="s">
        <v>54</v>
      </c>
      <c r="E36" s="23">
        <v>556496</v>
      </c>
      <c r="F36" s="76">
        <v>560000</v>
      </c>
      <c r="G36" s="23">
        <f>F36-E36</f>
        <v>3504</v>
      </c>
      <c r="H36" s="63" t="s">
        <v>148</v>
      </c>
      <c r="I36" s="63"/>
      <c r="J36" s="145"/>
    </row>
    <row r="37" ht="15" customHeight="1" spans="2:10">
      <c r="B37" s="70"/>
      <c r="C37" s="61">
        <v>5</v>
      </c>
      <c r="D37" s="62" t="s">
        <v>56</v>
      </c>
      <c r="E37" s="23">
        <v>534350</v>
      </c>
      <c r="F37" s="76">
        <v>500000</v>
      </c>
      <c r="G37" s="23">
        <f>F37-E37</f>
        <v>-34350</v>
      </c>
      <c r="H37" s="63" t="s">
        <v>149</v>
      </c>
      <c r="I37" s="63"/>
      <c r="J37" s="145"/>
    </row>
    <row r="38" ht="15" customHeight="1" spans="2:10">
      <c r="B38" s="70"/>
      <c r="C38" s="61">
        <v>6</v>
      </c>
      <c r="D38" s="62" t="s">
        <v>58</v>
      </c>
      <c r="E38" s="23">
        <v>150000</v>
      </c>
      <c r="F38" s="23">
        <v>150000</v>
      </c>
      <c r="G38" s="23">
        <f>F38-E38</f>
        <v>0</v>
      </c>
      <c r="H38" s="77" t="s">
        <v>59</v>
      </c>
      <c r="I38" s="77"/>
      <c r="J38" s="150"/>
    </row>
    <row r="39" ht="15" customHeight="1" spans="2:10">
      <c r="B39" s="70"/>
      <c r="C39" s="61">
        <v>7</v>
      </c>
      <c r="D39" s="62" t="s">
        <v>60</v>
      </c>
      <c r="E39" s="23">
        <v>50000</v>
      </c>
      <c r="F39" s="27">
        <v>50000</v>
      </c>
      <c r="G39" s="23">
        <f>F39-E39</f>
        <v>0</v>
      </c>
      <c r="H39" s="78" t="s">
        <v>61</v>
      </c>
      <c r="I39" s="78"/>
      <c r="J39" s="151"/>
    </row>
    <row r="40" ht="15" customHeight="1" spans="2:10">
      <c r="B40" s="70"/>
      <c r="C40" s="61">
        <v>8</v>
      </c>
      <c r="D40" s="62" t="s">
        <v>43</v>
      </c>
      <c r="E40" s="23">
        <v>212892</v>
      </c>
      <c r="F40" s="79">
        <v>220000</v>
      </c>
      <c r="G40" s="23">
        <f>F40-E40</f>
        <v>7108</v>
      </c>
      <c r="H40" s="80" t="s">
        <v>62</v>
      </c>
      <c r="I40" s="80"/>
      <c r="J40" s="152"/>
    </row>
    <row r="41" ht="15" customHeight="1" spans="2:10">
      <c r="B41" s="70"/>
      <c r="C41" s="81" t="s">
        <v>63</v>
      </c>
      <c r="D41" s="81"/>
      <c r="E41" s="47">
        <f t="shared" ref="E41:G41" si="5">SUM(E33:E40)</f>
        <v>1908871</v>
      </c>
      <c r="F41" s="82">
        <f>SUM(F33:F40)</f>
        <v>1730000</v>
      </c>
      <c r="G41" s="68">
        <f>SUM(G33:G40)</f>
        <v>-178871</v>
      </c>
      <c r="H41" s="69"/>
      <c r="I41" s="69"/>
      <c r="J41" s="147"/>
    </row>
    <row r="42" ht="15" customHeight="1" spans="2:10">
      <c r="B42" s="83" t="s">
        <v>64</v>
      </c>
      <c r="C42" s="84"/>
      <c r="D42" s="84"/>
      <c r="E42" s="85">
        <v>21395</v>
      </c>
      <c r="F42" s="79">
        <v>30000</v>
      </c>
      <c r="G42" s="86">
        <f t="shared" ref="G42:G51" si="6">F42-E42</f>
        <v>8605</v>
      </c>
      <c r="H42" s="87" t="s">
        <v>115</v>
      </c>
      <c r="I42" s="87"/>
      <c r="J42" s="153"/>
    </row>
    <row r="43" ht="15" customHeight="1" spans="2:10">
      <c r="B43" s="83" t="s">
        <v>66</v>
      </c>
      <c r="C43" s="84"/>
      <c r="D43" s="84"/>
      <c r="E43" s="88">
        <f>171328+30240</f>
        <v>201568</v>
      </c>
      <c r="F43" s="89">
        <v>201600</v>
      </c>
      <c r="G43" s="90">
        <f>F43-E43</f>
        <v>32</v>
      </c>
      <c r="H43" s="91" t="s">
        <v>150</v>
      </c>
      <c r="I43" s="91"/>
      <c r="J43" s="154"/>
    </row>
    <row r="44" ht="15" customHeight="1" spans="2:10">
      <c r="B44" s="92" t="s">
        <v>68</v>
      </c>
      <c r="C44" s="93"/>
      <c r="D44" s="93"/>
      <c r="E44" s="94">
        <v>57491</v>
      </c>
      <c r="F44" s="95">
        <v>50000</v>
      </c>
      <c r="G44" s="90">
        <f>F44-E44</f>
        <v>-7491</v>
      </c>
      <c r="H44" s="87" t="s">
        <v>151</v>
      </c>
      <c r="I44" s="87"/>
      <c r="J44" s="153"/>
    </row>
    <row r="45" ht="15" customHeight="1" spans="2:10">
      <c r="B45" s="96" t="s">
        <v>69</v>
      </c>
      <c r="C45" s="97">
        <v>1</v>
      </c>
      <c r="D45" s="98" t="s">
        <v>70</v>
      </c>
      <c r="E45" s="59">
        <v>55000</v>
      </c>
      <c r="F45" s="99">
        <v>60000</v>
      </c>
      <c r="G45" s="100">
        <f>F45-E45</f>
        <v>5000</v>
      </c>
      <c r="H45" s="60" t="s">
        <v>71</v>
      </c>
      <c r="I45" s="60"/>
      <c r="J45" s="144"/>
    </row>
    <row r="46" ht="15" customHeight="1" spans="2:10">
      <c r="B46" s="101"/>
      <c r="C46" s="102">
        <v>2</v>
      </c>
      <c r="D46" s="103" t="s">
        <v>72</v>
      </c>
      <c r="E46" s="34">
        <v>10000</v>
      </c>
      <c r="F46" s="27">
        <v>30000</v>
      </c>
      <c r="G46" s="104">
        <f>F46-E46</f>
        <v>20000</v>
      </c>
      <c r="H46" s="63" t="s">
        <v>73</v>
      </c>
      <c r="I46" s="63"/>
      <c r="J46" s="145"/>
    </row>
    <row r="47" ht="15" customHeight="1" spans="2:10">
      <c r="B47" s="101"/>
      <c r="C47" s="102">
        <v>3</v>
      </c>
      <c r="D47" s="103" t="s">
        <v>74</v>
      </c>
      <c r="E47" s="34">
        <v>27843</v>
      </c>
      <c r="F47" s="76">
        <v>30000</v>
      </c>
      <c r="G47" s="104">
        <f>F47-E47</f>
        <v>2157</v>
      </c>
      <c r="H47" s="63"/>
      <c r="I47" s="63"/>
      <c r="J47" s="145"/>
    </row>
    <row r="48" ht="15" customHeight="1" spans="2:10">
      <c r="B48" s="101"/>
      <c r="C48" s="102">
        <v>4</v>
      </c>
      <c r="D48" s="103" t="s">
        <v>75</v>
      </c>
      <c r="E48" s="23">
        <v>0</v>
      </c>
      <c r="F48" s="23">
        <v>0</v>
      </c>
      <c r="G48" s="104">
        <f>F48-E48</f>
        <v>0</v>
      </c>
      <c r="H48" s="63"/>
      <c r="I48" s="63"/>
      <c r="J48" s="145"/>
    </row>
    <row r="49" ht="15" customHeight="1" spans="2:10">
      <c r="B49" s="101"/>
      <c r="C49" s="102">
        <v>5</v>
      </c>
      <c r="D49" s="103" t="s">
        <v>76</v>
      </c>
      <c r="E49" s="23">
        <v>200000</v>
      </c>
      <c r="F49" s="23">
        <v>200000</v>
      </c>
      <c r="G49" s="104">
        <f>F49-E49</f>
        <v>0</v>
      </c>
      <c r="H49" s="63"/>
      <c r="I49" s="63"/>
      <c r="J49" s="145"/>
    </row>
    <row r="50" ht="15" customHeight="1" spans="2:10">
      <c r="B50" s="101"/>
      <c r="C50" s="102">
        <v>6</v>
      </c>
      <c r="D50" s="103" t="s">
        <v>77</v>
      </c>
      <c r="E50" s="34">
        <f>84690-30240</f>
        <v>54450</v>
      </c>
      <c r="F50" s="76">
        <v>100000</v>
      </c>
      <c r="G50" s="104">
        <f>F50-E50</f>
        <v>45550</v>
      </c>
      <c r="H50" s="64"/>
      <c r="I50" s="64"/>
      <c r="J50" s="146"/>
    </row>
    <row r="51" ht="15" customHeight="1" spans="2:10">
      <c r="B51" s="101"/>
      <c r="C51" s="105" t="s">
        <v>78</v>
      </c>
      <c r="D51" s="105"/>
      <c r="E51" s="23">
        <f>SUM(E45:E50)</f>
        <v>347293</v>
      </c>
      <c r="F51" s="106">
        <f>SUM(F45:F50)</f>
        <v>420000</v>
      </c>
      <c r="G51" s="104">
        <f>F51-E51</f>
        <v>72707</v>
      </c>
      <c r="H51" s="63"/>
      <c r="I51" s="63"/>
      <c r="J51" s="145"/>
    </row>
    <row r="52" ht="15" customHeight="1" spans="2:14">
      <c r="B52" s="107" t="s">
        <v>79</v>
      </c>
      <c r="C52" s="108"/>
      <c r="D52" s="108"/>
      <c r="E52" s="109">
        <f>SUM(E32+E41+E42+E43+E44+E51)</f>
        <v>3005912</v>
      </c>
      <c r="F52" s="109">
        <f>SUM(F32+F41+F42+F43+F44+F51)</f>
        <v>2895000</v>
      </c>
      <c r="G52" s="110">
        <f>G32+G41+G42+G43+G44+G51</f>
        <v>-110912</v>
      </c>
      <c r="H52" s="111"/>
      <c r="I52" s="111"/>
      <c r="J52" s="155"/>
      <c r="N52" s="156"/>
    </row>
    <row r="53" ht="15" customHeight="1" spans="2:10">
      <c r="B53" s="112" t="s">
        <v>80</v>
      </c>
      <c r="C53" s="113"/>
      <c r="D53" s="113"/>
      <c r="E53" s="90">
        <f t="shared" ref="E53:G53" si="7">E21-E52</f>
        <v>3832637</v>
      </c>
      <c r="F53" s="90">
        <f>F21-F52</f>
        <v>3709407</v>
      </c>
      <c r="G53" s="90">
        <f>G21-G52</f>
        <v>-123230</v>
      </c>
      <c r="H53" s="114"/>
      <c r="I53" s="114"/>
      <c r="J53" s="157"/>
    </row>
    <row r="54" ht="15" customHeight="1" spans="2:10">
      <c r="B54" s="115" t="s">
        <v>81</v>
      </c>
      <c r="C54" s="116"/>
      <c r="D54" s="117"/>
      <c r="E54" s="118">
        <f t="shared" ref="E54:G54" si="8">E53+E52</f>
        <v>6838549</v>
      </c>
      <c r="F54" s="118">
        <f>F53+F52</f>
        <v>6604407</v>
      </c>
      <c r="G54" s="51">
        <f>G53+G52</f>
        <v>-234142</v>
      </c>
      <c r="H54" s="119"/>
      <c r="I54" s="158"/>
      <c r="J54" s="159"/>
    </row>
    <row r="55" ht="15" spans="2:10">
      <c r="B55" s="5"/>
      <c r="C55" s="5"/>
      <c r="D55" s="5"/>
      <c r="E55" s="5"/>
      <c r="F55" s="5"/>
      <c r="G55" s="5"/>
      <c r="H55" s="5"/>
      <c r="I55" s="5"/>
      <c r="J55" s="5"/>
    </row>
    <row r="56" ht="14.25" spans="2:10">
      <c r="B56" s="6" t="s">
        <v>82</v>
      </c>
      <c r="C56" s="6"/>
      <c r="D56" s="6"/>
      <c r="E56" s="6"/>
      <c r="F56" s="6"/>
      <c r="G56" s="6"/>
      <c r="H56" s="6"/>
      <c r="I56" s="6"/>
      <c r="J56" s="6"/>
    </row>
    <row r="57" ht="15" spans="2:10">
      <c r="B57" s="6" t="s">
        <v>3</v>
      </c>
      <c r="C57" s="6"/>
      <c r="D57" s="6"/>
      <c r="E57" s="6"/>
      <c r="F57" s="6"/>
      <c r="G57" s="6"/>
      <c r="H57" s="6"/>
      <c r="I57" s="6"/>
      <c r="J57" s="132" t="s">
        <v>4</v>
      </c>
    </row>
    <row r="58" ht="15.75" spans="2:10">
      <c r="B58" s="7" t="s">
        <v>5</v>
      </c>
      <c r="C58" s="8"/>
      <c r="D58" s="8"/>
      <c r="E58" s="9" t="s">
        <v>142</v>
      </c>
      <c r="F58" s="10" t="s">
        <v>143</v>
      </c>
      <c r="G58" s="11" t="s">
        <v>96</v>
      </c>
      <c r="H58" s="9" t="s">
        <v>9</v>
      </c>
      <c r="I58" s="9"/>
      <c r="J58" s="160"/>
    </row>
    <row r="59" ht="14.25" spans="2:10">
      <c r="B59" s="12">
        <v>1</v>
      </c>
      <c r="C59" s="13"/>
      <c r="D59" s="120" t="s">
        <v>83</v>
      </c>
      <c r="E59" s="73">
        <v>200000</v>
      </c>
      <c r="F59" s="73">
        <v>200000</v>
      </c>
      <c r="G59" s="17">
        <f t="shared" ref="G59:G62" si="9">F59-E59</f>
        <v>0</v>
      </c>
      <c r="H59" s="121"/>
      <c r="I59" s="121"/>
      <c r="J59" s="161"/>
    </row>
    <row r="60" ht="14.25" spans="2:10">
      <c r="B60" s="31">
        <v>2</v>
      </c>
      <c r="C60" s="32"/>
      <c r="D60" s="122" t="s">
        <v>29</v>
      </c>
      <c r="E60" s="34">
        <v>64</v>
      </c>
      <c r="F60" s="23">
        <v>0</v>
      </c>
      <c r="G60" s="23">
        <f>F60-E60</f>
        <v>-64</v>
      </c>
      <c r="H60" s="123"/>
      <c r="I60" s="123"/>
      <c r="J60" s="162"/>
    </row>
    <row r="61" ht="14.25" spans="2:10">
      <c r="B61" s="124">
        <v>3</v>
      </c>
      <c r="C61" s="125"/>
      <c r="D61" s="122"/>
      <c r="E61" s="23">
        <v>0</v>
      </c>
      <c r="F61" s="23">
        <v>0</v>
      </c>
      <c r="G61" s="23">
        <f>F61-E61</f>
        <v>0</v>
      </c>
      <c r="H61" s="126"/>
      <c r="I61" s="163"/>
      <c r="J61" s="164"/>
    </row>
    <row r="62" ht="14.25" spans="2:10">
      <c r="B62" s="31">
        <v>4</v>
      </c>
      <c r="C62" s="32"/>
      <c r="D62" s="62" t="s">
        <v>85</v>
      </c>
      <c r="E62" s="33">
        <v>7531702</v>
      </c>
      <c r="F62" s="34">
        <v>7531702</v>
      </c>
      <c r="G62" s="23">
        <f>F62-E62</f>
        <v>0</v>
      </c>
      <c r="H62" s="123"/>
      <c r="I62" s="123"/>
      <c r="J62" s="162"/>
    </row>
    <row r="63" ht="15" spans="2:10">
      <c r="B63" s="127" t="s">
        <v>86</v>
      </c>
      <c r="C63" s="128"/>
      <c r="D63" s="128"/>
      <c r="E63" s="129">
        <f t="shared" ref="E63:G63" si="10">SUM(E59:E62)</f>
        <v>7731766</v>
      </c>
      <c r="F63" s="129">
        <f>SUM(F59:F62)</f>
        <v>7731702</v>
      </c>
      <c r="G63" s="130">
        <f>SUM(G59:G62)</f>
        <v>-64</v>
      </c>
      <c r="H63" s="131"/>
      <c r="I63" s="131"/>
      <c r="J63" s="165"/>
    </row>
    <row r="64" ht="3.75" customHeight="1" spans="2:10">
      <c r="B64" s="53"/>
      <c r="C64" s="53"/>
      <c r="D64" s="6"/>
      <c r="E64" s="6"/>
      <c r="F64" s="6"/>
      <c r="G64" s="6"/>
      <c r="H64" s="6"/>
      <c r="I64" s="6"/>
      <c r="J64" s="6"/>
    </row>
    <row r="65" ht="15" spans="2:10">
      <c r="B65" s="6" t="s">
        <v>34</v>
      </c>
      <c r="C65" s="6"/>
      <c r="D65" s="6"/>
      <c r="E65" s="6"/>
      <c r="F65" s="6"/>
      <c r="G65" s="6"/>
      <c r="H65" s="6"/>
      <c r="I65" s="6"/>
      <c r="J65" s="6"/>
    </row>
    <row r="66" ht="15.75" spans="2:10">
      <c r="B66" s="7" t="s">
        <v>5</v>
      </c>
      <c r="C66" s="8"/>
      <c r="D66" s="8"/>
      <c r="E66" s="9" t="s">
        <v>142</v>
      </c>
      <c r="F66" s="10" t="s">
        <v>143</v>
      </c>
      <c r="G66" s="11" t="s">
        <v>96</v>
      </c>
      <c r="H66" s="9" t="s">
        <v>9</v>
      </c>
      <c r="I66" s="9"/>
      <c r="J66" s="160"/>
    </row>
    <row r="67" ht="14.25" spans="2:10">
      <c r="B67" s="12">
        <v>1</v>
      </c>
      <c r="C67" s="13"/>
      <c r="D67" s="120"/>
      <c r="E67" s="73">
        <v>0</v>
      </c>
      <c r="F67" s="73">
        <v>0</v>
      </c>
      <c r="G67" s="17">
        <f>F67-E67</f>
        <v>0</v>
      </c>
      <c r="H67" s="121"/>
      <c r="I67" s="121"/>
      <c r="J67" s="161"/>
    </row>
    <row r="68" ht="14.25" spans="2:10">
      <c r="B68" s="31">
        <v>2</v>
      </c>
      <c r="C68" s="32"/>
      <c r="D68" s="122"/>
      <c r="E68" s="22">
        <v>0</v>
      </c>
      <c r="F68" s="23">
        <v>0</v>
      </c>
      <c r="G68" s="23">
        <f>F68-E68</f>
        <v>0</v>
      </c>
      <c r="H68" s="123"/>
      <c r="I68" s="123"/>
      <c r="J68" s="162"/>
    </row>
    <row r="69" ht="15" spans="2:10">
      <c r="B69" s="166" t="s">
        <v>89</v>
      </c>
      <c r="C69" s="167"/>
      <c r="D69" s="167"/>
      <c r="E69" s="168">
        <f>SUM(E67:E68)</f>
        <v>0</v>
      </c>
      <c r="F69" s="168">
        <v>0</v>
      </c>
      <c r="G69" s="168">
        <f>SUM(G67:G68)</f>
        <v>0</v>
      </c>
      <c r="H69" s="169"/>
      <c r="I69" s="169"/>
      <c r="J69" s="173"/>
    </row>
    <row r="70" ht="15" spans="2:10">
      <c r="B70" s="83" t="s">
        <v>119</v>
      </c>
      <c r="C70" s="84"/>
      <c r="D70" s="84"/>
      <c r="E70" s="90">
        <f>E63-E69</f>
        <v>7731766</v>
      </c>
      <c r="F70" s="90">
        <f t="shared" ref="F70:G70" si="11">F63-F69</f>
        <v>7731702</v>
      </c>
      <c r="G70" s="90">
        <f>G63-G69</f>
        <v>-64</v>
      </c>
      <c r="H70" s="170" t="s">
        <v>91</v>
      </c>
      <c r="I70" s="170"/>
      <c r="J70" s="174"/>
    </row>
    <row r="71" ht="15" customHeight="1" spans="2:10">
      <c r="B71" s="115" t="s">
        <v>81</v>
      </c>
      <c r="C71" s="116"/>
      <c r="D71" s="117"/>
      <c r="E71" s="51">
        <f>E69+E70</f>
        <v>7731766</v>
      </c>
      <c r="F71" s="51">
        <f t="shared" ref="F71:G71" si="12">F69+F70</f>
        <v>7731702</v>
      </c>
      <c r="G71" s="51">
        <f>G69+G70</f>
        <v>-64</v>
      </c>
      <c r="H71" s="171"/>
      <c r="I71" s="171"/>
      <c r="J71" s="175"/>
    </row>
    <row r="72" ht="3.75" customHeight="1" spans="2:10">
      <c r="B72" s="172"/>
      <c r="C72" s="172"/>
      <c r="D72" s="172"/>
      <c r="E72" s="54"/>
      <c r="F72" s="54"/>
      <c r="G72" s="54"/>
      <c r="H72" s="6"/>
      <c r="I72" s="6"/>
      <c r="J72" s="6"/>
    </row>
    <row r="73" ht="9.6" customHeight="1" spans="2:10">
      <c r="B73" s="6"/>
      <c r="C73" s="53"/>
      <c r="D73" s="6"/>
      <c r="E73" s="6"/>
      <c r="F73" s="54"/>
      <c r="G73" s="54"/>
      <c r="H73" s="6"/>
      <c r="I73" s="6"/>
      <c r="J73" s="6"/>
    </row>
    <row r="74" ht="14.25" outlineLevel="1" spans="2:10">
      <c r="B74" s="6"/>
      <c r="C74" s="53"/>
      <c r="D74" s="6"/>
      <c r="E74" s="6"/>
      <c r="F74" s="54"/>
      <c r="G74" s="54"/>
      <c r="H74" s="6"/>
      <c r="I74" s="6"/>
      <c r="J74" s="6"/>
    </row>
    <row r="75" ht="14.25" outlineLevel="1" spans="2:10">
      <c r="B75" s="6"/>
      <c r="C75" s="53"/>
      <c r="D75" s="6"/>
      <c r="E75" s="6"/>
      <c r="F75" s="54"/>
      <c r="G75" s="54"/>
      <c r="H75" s="6"/>
      <c r="I75" s="6"/>
      <c r="J75" s="6"/>
    </row>
    <row r="76" ht="6.75" customHeight="1" outlineLevel="1" spans="2:10">
      <c r="B76" s="6"/>
      <c r="C76" s="53"/>
      <c r="D76" s="6"/>
      <c r="E76" s="6"/>
      <c r="F76" s="54"/>
      <c r="G76" s="54"/>
      <c r="H76" s="6"/>
      <c r="I76" s="6"/>
      <c r="J76" s="6"/>
    </row>
    <row r="77" ht="14.25" outlineLevel="1" spans="2:10">
      <c r="B77" s="6"/>
      <c r="C77" s="53"/>
      <c r="D77" s="6"/>
      <c r="E77" s="6"/>
      <c r="F77" s="54"/>
      <c r="H77" s="6"/>
      <c r="I77" s="6"/>
      <c r="J77" s="6"/>
    </row>
    <row r="78" ht="14.25" outlineLevel="1" spans="6:6">
      <c r="F78" s="54"/>
    </row>
  </sheetData>
  <mergeCells count="96">
    <mergeCell ref="A1:J1"/>
    <mergeCell ref="B2:J2"/>
    <mergeCell ref="B3:J3"/>
    <mergeCell ref="B6:D6"/>
    <mergeCell ref="H6:J6"/>
    <mergeCell ref="B7:C7"/>
    <mergeCell ref="H7:J7"/>
    <mergeCell ref="H8:J8"/>
    <mergeCell ref="H9:J9"/>
    <mergeCell ref="H10:J10"/>
    <mergeCell ref="H11:J11"/>
    <mergeCell ref="H12:J12"/>
    <mergeCell ref="B13:C13"/>
    <mergeCell ref="H13:J13"/>
    <mergeCell ref="B14:C14"/>
    <mergeCell ref="H14:J14"/>
    <mergeCell ref="B15:C15"/>
    <mergeCell ref="H15:J15"/>
    <mergeCell ref="H16:J16"/>
    <mergeCell ref="H17:J17"/>
    <mergeCell ref="H18:J18"/>
    <mergeCell ref="H19:J19"/>
    <mergeCell ref="B21:D21"/>
    <mergeCell ref="H21:J21"/>
    <mergeCell ref="B24:D24"/>
    <mergeCell ref="H24:J24"/>
    <mergeCell ref="H25:J25"/>
    <mergeCell ref="H26:J26"/>
    <mergeCell ref="H27:J27"/>
    <mergeCell ref="H28:J28"/>
    <mergeCell ref="H29:J29"/>
    <mergeCell ref="H30:J30"/>
    <mergeCell ref="H31:J31"/>
    <mergeCell ref="C32:D32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C41:D41"/>
    <mergeCell ref="H41:J41"/>
    <mergeCell ref="B42:D42"/>
    <mergeCell ref="H42:J42"/>
    <mergeCell ref="B43:D43"/>
    <mergeCell ref="H43:J43"/>
    <mergeCell ref="B44:D44"/>
    <mergeCell ref="H44:J44"/>
    <mergeCell ref="H45:J45"/>
    <mergeCell ref="H46:J46"/>
    <mergeCell ref="H47:J47"/>
    <mergeCell ref="H48:J48"/>
    <mergeCell ref="H49:J49"/>
    <mergeCell ref="H50:J50"/>
    <mergeCell ref="C51:D51"/>
    <mergeCell ref="H51:J51"/>
    <mergeCell ref="B52:D52"/>
    <mergeCell ref="H52:J52"/>
    <mergeCell ref="B53:D53"/>
    <mergeCell ref="H53:J53"/>
    <mergeCell ref="B54:D54"/>
    <mergeCell ref="H54:J54"/>
    <mergeCell ref="B55:J55"/>
    <mergeCell ref="B58:D58"/>
    <mergeCell ref="H58:J58"/>
    <mergeCell ref="B59:C59"/>
    <mergeCell ref="H59:J59"/>
    <mergeCell ref="B60:C60"/>
    <mergeCell ref="H60:J60"/>
    <mergeCell ref="B61:C61"/>
    <mergeCell ref="H61:J61"/>
    <mergeCell ref="B62:C62"/>
    <mergeCell ref="H62:J62"/>
    <mergeCell ref="B63:D63"/>
    <mergeCell ref="H63:J63"/>
    <mergeCell ref="B66:D66"/>
    <mergeCell ref="H66:J66"/>
    <mergeCell ref="B67:C67"/>
    <mergeCell ref="H67:J67"/>
    <mergeCell ref="B68:C68"/>
    <mergeCell ref="H68:J68"/>
    <mergeCell ref="B69:D69"/>
    <mergeCell ref="H69:J69"/>
    <mergeCell ref="B70:D70"/>
    <mergeCell ref="H70:J70"/>
    <mergeCell ref="B71:D71"/>
    <mergeCell ref="H71:J71"/>
    <mergeCell ref="B25:B32"/>
    <mergeCell ref="B33:B41"/>
    <mergeCell ref="B45:B51"/>
    <mergeCell ref="B16:C18"/>
    <mergeCell ref="B19:C20"/>
    <mergeCell ref="B8:C12"/>
  </mergeCells>
  <printOptions horizontalCentered="1" verticalCentered="1"/>
  <pageMargins left="0.236111111111111" right="0.236111111111111" top="0.747916666666667" bottom="0.747916666666667" header="0.314583333333333" footer="0.314583333333333"/>
  <pageSetup paperSize="9" scale="69" firstPageNumber="0" orientation="portrait" useFirstPageNumber="1" horizontalDpi="360" verticalDpi="36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カワムラジェネラルストア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H30年度予算案B (2)</vt:lpstr>
      <vt:lpstr>2019年度決算監査報告書</vt:lpstr>
      <vt:lpstr>H30年度予算案B</vt:lpstr>
      <vt:lpstr>2020年度予算案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Terasaka Yoko</dc:creator>
  <cp:lastModifiedBy>tanifamilly</cp:lastModifiedBy>
  <cp:version>0</cp:version>
  <dcterms:created xsi:type="dcterms:W3CDTF">2014-01-18T06:39:00Z</dcterms:created>
  <cp:lastPrinted>2019-11-18T09:54:00Z</cp:lastPrinted>
  <dcterms:modified xsi:type="dcterms:W3CDTF">2020-03-13T16:22:12Z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